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Gerald Chiatoh\Desktop\"/>
    </mc:Choice>
  </mc:AlternateContent>
  <xr:revisionPtr revIDLastSave="0" documentId="8_{8DEB7226-148B-47DB-94B4-92F5EAAC7EBC}" xr6:coauthVersionLast="37" xr6:coauthVersionMax="37" xr10:uidLastSave="{00000000-0000-0000-0000-000000000000}"/>
  <bookViews>
    <workbookView xWindow="0" yWindow="0" windowWidth="16860" windowHeight="8580" activeTab="1" xr2:uid="{00000000-000D-0000-FFFF-FFFF00000000}"/>
  </bookViews>
  <sheets>
    <sheet name="Costs_breakdown_CM" sheetId="1" r:id="rId1"/>
    <sheet name="BC_CM" sheetId="2" r:id="rId2"/>
    <sheet name="Assumptions_CM" sheetId="3" r:id="rId3"/>
    <sheet name="Preliminary_timeline" sheetId="4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I18" i="2" l="1"/>
  <c r="I19" i="2" s="1"/>
  <c r="H18" i="2"/>
  <c r="H19" i="2" s="1"/>
  <c r="G18" i="2"/>
  <c r="G19" i="2" s="1"/>
  <c r="F18" i="2"/>
  <c r="F19" i="2" s="1"/>
  <c r="E18" i="2"/>
  <c r="E19" i="2" s="1"/>
  <c r="D18" i="2"/>
  <c r="D19" i="2" s="1"/>
  <c r="C18" i="2"/>
  <c r="C19" i="2" s="1"/>
  <c r="B18" i="2"/>
  <c r="Y17" i="2"/>
  <c r="Y18" i="2" s="1"/>
  <c r="Y19" i="2" s="1"/>
  <c r="X17" i="2"/>
  <c r="X18" i="2" s="1"/>
  <c r="X19" i="2" s="1"/>
  <c r="W17" i="2"/>
  <c r="W18" i="2" s="1"/>
  <c r="W19" i="2" s="1"/>
  <c r="V17" i="2"/>
  <c r="V18" i="2" s="1"/>
  <c r="V19" i="2" s="1"/>
  <c r="U17" i="2"/>
  <c r="U18" i="2" s="1"/>
  <c r="U19" i="2" s="1"/>
  <c r="T17" i="2"/>
  <c r="T18" i="2" s="1"/>
  <c r="T19" i="2" s="1"/>
  <c r="S17" i="2"/>
  <c r="S18" i="2" s="1"/>
  <c r="S19" i="2" s="1"/>
  <c r="R17" i="2"/>
  <c r="R18" i="2" s="1"/>
  <c r="R19" i="2" s="1"/>
  <c r="Q17" i="2"/>
  <c r="Q18" i="2" s="1"/>
  <c r="Q19" i="2" s="1"/>
  <c r="P17" i="2"/>
  <c r="P18" i="2" s="1"/>
  <c r="P19" i="2" s="1"/>
  <c r="O17" i="2"/>
  <c r="O18" i="2" s="1"/>
  <c r="O19" i="2" s="1"/>
  <c r="N17" i="2"/>
  <c r="N18" i="2" s="1"/>
  <c r="M17" i="2"/>
  <c r="M18" i="2" s="1"/>
  <c r="M19" i="2" s="1"/>
  <c r="L17" i="2"/>
  <c r="L18" i="2" s="1"/>
  <c r="L19" i="2" s="1"/>
  <c r="K17" i="2"/>
  <c r="K18" i="2" s="1"/>
  <c r="K19" i="2" s="1"/>
  <c r="J17" i="2"/>
  <c r="J18" i="2" s="1"/>
  <c r="J19" i="2" s="1"/>
  <c r="F50" i="1"/>
  <c r="G50" i="1" s="1"/>
  <c r="F45" i="1"/>
  <c r="G45" i="1" s="1"/>
  <c r="F44" i="1"/>
  <c r="G44" i="1" s="1"/>
  <c r="F43" i="1"/>
  <c r="G43" i="1" s="1"/>
  <c r="F42" i="1"/>
  <c r="G42" i="1" s="1"/>
  <c r="F34" i="1"/>
  <c r="G34" i="1" s="1"/>
  <c r="G33" i="1"/>
  <c r="T9" i="2" s="1"/>
  <c r="G32" i="1"/>
  <c r="V8" i="2" s="1"/>
  <c r="F31" i="1"/>
  <c r="G31" i="1" s="1"/>
  <c r="U7" i="2" s="1"/>
  <c r="F30" i="1"/>
  <c r="G30" i="1" s="1"/>
  <c r="F29" i="1"/>
  <c r="G29" i="1" s="1"/>
  <c r="F28" i="1"/>
  <c r="G28" i="1" s="1"/>
  <c r="P4" i="2" s="1"/>
  <c r="F23" i="1"/>
  <c r="G23" i="1" s="1"/>
  <c r="F22" i="1"/>
  <c r="G22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G10" i="1"/>
  <c r="G9" i="1"/>
  <c r="F8" i="1"/>
  <c r="G8" i="1" s="1"/>
  <c r="F7" i="1"/>
  <c r="X9" i="2" l="1"/>
  <c r="G8" i="2"/>
  <c r="W8" i="2"/>
  <c r="H9" i="2"/>
  <c r="H4" i="2"/>
  <c r="Q9" i="2"/>
  <c r="X4" i="2"/>
  <c r="N8" i="2"/>
  <c r="O8" i="2"/>
  <c r="I9" i="2"/>
  <c r="Y9" i="2"/>
  <c r="G24" i="1"/>
  <c r="F8" i="2"/>
  <c r="P9" i="2"/>
  <c r="F17" i="1"/>
  <c r="G17" i="1" s="1"/>
  <c r="B2" i="2" s="1"/>
  <c r="G7" i="1"/>
  <c r="V6" i="2"/>
  <c r="R6" i="2"/>
  <c r="N6" i="2"/>
  <c r="J6" i="2"/>
  <c r="F6" i="2"/>
  <c r="Y6" i="2"/>
  <c r="U6" i="2"/>
  <c r="Q6" i="2"/>
  <c r="M6" i="2"/>
  <c r="I6" i="2"/>
  <c r="E6" i="2"/>
  <c r="X6" i="2"/>
  <c r="P6" i="2"/>
  <c r="H6" i="2"/>
  <c r="L6" i="2"/>
  <c r="S6" i="2"/>
  <c r="W6" i="2"/>
  <c r="O6" i="2"/>
  <c r="G6" i="2"/>
  <c r="D6" i="2"/>
  <c r="K6" i="2"/>
  <c r="T6" i="2"/>
  <c r="Y10" i="2"/>
  <c r="U10" i="2"/>
  <c r="Q10" i="2"/>
  <c r="M10" i="2"/>
  <c r="I10" i="2"/>
  <c r="E10" i="2"/>
  <c r="X10" i="2"/>
  <c r="T10" i="2"/>
  <c r="P10" i="2"/>
  <c r="L10" i="2"/>
  <c r="H10" i="2"/>
  <c r="D10" i="2"/>
  <c r="W10" i="2"/>
  <c r="O10" i="2"/>
  <c r="G10" i="2"/>
  <c r="K10" i="2"/>
  <c r="R10" i="2"/>
  <c r="J10" i="2"/>
  <c r="V10" i="2"/>
  <c r="N10" i="2"/>
  <c r="F10" i="2"/>
  <c r="S10" i="2"/>
  <c r="C20" i="3"/>
  <c r="X5" i="2"/>
  <c r="T5" i="2"/>
  <c r="P5" i="2"/>
  <c r="L5" i="2"/>
  <c r="H5" i="2"/>
  <c r="D5" i="2"/>
  <c r="W5" i="2"/>
  <c r="S5" i="2"/>
  <c r="O5" i="2"/>
  <c r="K5" i="2"/>
  <c r="G5" i="2"/>
  <c r="C5" i="2"/>
  <c r="V5" i="2"/>
  <c r="N5" i="2"/>
  <c r="F5" i="2"/>
  <c r="R5" i="2"/>
  <c r="Y5" i="2"/>
  <c r="U5" i="2"/>
  <c r="M5" i="2"/>
  <c r="E5" i="2"/>
  <c r="J5" i="2"/>
  <c r="Q5" i="2"/>
  <c r="F27" i="1"/>
  <c r="G27" i="1" s="1"/>
  <c r="X7" i="2"/>
  <c r="T7" i="2"/>
  <c r="P7" i="2"/>
  <c r="L7" i="2"/>
  <c r="H7" i="2"/>
  <c r="D7" i="2"/>
  <c r="W7" i="2"/>
  <c r="S7" i="2"/>
  <c r="O7" i="2"/>
  <c r="K7" i="2"/>
  <c r="G7" i="2"/>
  <c r="R7" i="2"/>
  <c r="J7" i="2"/>
  <c r="N7" i="2"/>
  <c r="M7" i="2"/>
  <c r="Y7" i="2"/>
  <c r="Q7" i="2"/>
  <c r="I7" i="2"/>
  <c r="V7" i="2"/>
  <c r="F7" i="2"/>
  <c r="E7" i="2"/>
  <c r="W4" i="2"/>
  <c r="S4" i="2"/>
  <c r="O4" i="2"/>
  <c r="K4" i="2"/>
  <c r="G4" i="2"/>
  <c r="C4" i="2"/>
  <c r="V4" i="2"/>
  <c r="R4" i="2"/>
  <c r="N4" i="2"/>
  <c r="J4" i="2"/>
  <c r="F4" i="2"/>
  <c r="B4" i="2"/>
  <c r="U4" i="2"/>
  <c r="M4" i="2"/>
  <c r="E4" i="2"/>
  <c r="Y4" i="2"/>
  <c r="I4" i="2"/>
  <c r="T4" i="2"/>
  <c r="L4" i="2"/>
  <c r="D4" i="2"/>
  <c r="G35" i="1"/>
  <c r="Q4" i="2"/>
  <c r="I5" i="2"/>
  <c r="N19" i="2"/>
  <c r="Y8" i="2"/>
  <c r="U8" i="2"/>
  <c r="Q8" i="2"/>
  <c r="M8" i="2"/>
  <c r="I8" i="2"/>
  <c r="E8" i="2"/>
  <c r="X8" i="2"/>
  <c r="T8" i="2"/>
  <c r="P8" i="2"/>
  <c r="L8" i="2"/>
  <c r="H8" i="2"/>
  <c r="D8" i="2"/>
  <c r="J8" i="2"/>
  <c r="R8" i="2"/>
  <c r="D9" i="2"/>
  <c r="L9" i="2"/>
  <c r="W9" i="2"/>
  <c r="S9" i="2"/>
  <c r="O9" i="2"/>
  <c r="K9" i="2"/>
  <c r="G9" i="2"/>
  <c r="V9" i="2"/>
  <c r="R9" i="2"/>
  <c r="N9" i="2"/>
  <c r="J9" i="2"/>
  <c r="F9" i="2"/>
  <c r="C8" i="2"/>
  <c r="K8" i="2"/>
  <c r="S8" i="2"/>
  <c r="E9" i="2"/>
  <c r="M9" i="2"/>
  <c r="U9" i="2"/>
  <c r="B20" i="3"/>
  <c r="B19" i="2"/>
  <c r="H3" i="2" l="1"/>
  <c r="H11" i="2"/>
  <c r="X3" i="2"/>
  <c r="P11" i="2"/>
  <c r="X11" i="2"/>
  <c r="L11" i="2"/>
  <c r="L20" i="2" s="1"/>
  <c r="L21" i="2" s="1"/>
  <c r="L3" i="2"/>
  <c r="O11" i="2"/>
  <c r="O20" i="2" s="1"/>
  <c r="O21" i="2" s="1"/>
  <c r="O3" i="2"/>
  <c r="C10" i="3"/>
  <c r="Q11" i="2"/>
  <c r="Q3" i="2"/>
  <c r="T11" i="2"/>
  <c r="T20" i="2" s="1"/>
  <c r="T21" i="2" s="1"/>
  <c r="T3" i="2"/>
  <c r="M11" i="2"/>
  <c r="M3" i="2"/>
  <c r="J3" i="2"/>
  <c r="J11" i="2"/>
  <c r="J20" i="2" s="1"/>
  <c r="J21" i="2" s="1"/>
  <c r="C3" i="2"/>
  <c r="C11" i="2"/>
  <c r="C20" i="2" s="1"/>
  <c r="C21" i="2" s="1"/>
  <c r="S3" i="2"/>
  <c r="S11" i="2"/>
  <c r="Q20" i="2"/>
  <c r="Q21" i="2" s="1"/>
  <c r="H20" i="2"/>
  <c r="H21" i="2" s="1"/>
  <c r="X20" i="2"/>
  <c r="X21" i="2" s="1"/>
  <c r="F11" i="2"/>
  <c r="F3" i="2"/>
  <c r="I11" i="2"/>
  <c r="I20" i="2" s="1"/>
  <c r="I21" i="2" s="1"/>
  <c r="I3" i="2"/>
  <c r="U11" i="2"/>
  <c r="U3" i="2"/>
  <c r="N11" i="2"/>
  <c r="N3" i="2"/>
  <c r="G11" i="2"/>
  <c r="G3" i="2"/>
  <c r="W11" i="2"/>
  <c r="W20" i="2" s="1"/>
  <c r="W21" i="2" s="1"/>
  <c r="W3" i="2"/>
  <c r="P3" i="2"/>
  <c r="E11" i="2"/>
  <c r="E20" i="2" s="1"/>
  <c r="E21" i="2" s="1"/>
  <c r="E3" i="2"/>
  <c r="V11" i="2"/>
  <c r="V20" i="2" s="1"/>
  <c r="V21" i="2" s="1"/>
  <c r="V3" i="2"/>
  <c r="B15" i="3"/>
  <c r="B23" i="3" s="1"/>
  <c r="B10" i="3"/>
  <c r="D11" i="2"/>
  <c r="D20" i="2" s="1"/>
  <c r="D21" i="2" s="1"/>
  <c r="D3" i="2"/>
  <c r="Y11" i="2"/>
  <c r="Y20" i="2" s="1"/>
  <c r="Y21" i="2" s="1"/>
  <c r="Y3" i="2"/>
  <c r="B3" i="2"/>
  <c r="B11" i="2"/>
  <c r="B20" i="2" s="1"/>
  <c r="B21" i="2" s="1"/>
  <c r="B22" i="2" s="1"/>
  <c r="R11" i="2"/>
  <c r="R20" i="2" s="1"/>
  <c r="R21" i="2" s="1"/>
  <c r="R3" i="2"/>
  <c r="K3" i="2"/>
  <c r="K11" i="2"/>
  <c r="U20" i="2"/>
  <c r="U21" i="2" s="1"/>
  <c r="M20" i="2"/>
  <c r="M21" i="2" s="1"/>
  <c r="K20" i="2" l="1"/>
  <c r="K21" i="2" s="1"/>
  <c r="C22" i="2"/>
  <c r="D22" i="2" s="1"/>
  <c r="E22" i="2" s="1"/>
  <c r="S20" i="2"/>
  <c r="S21" i="2" s="1"/>
  <c r="C11" i="3"/>
  <c r="C21" i="3" s="1"/>
  <c r="G20" i="2"/>
  <c r="G21" i="2" s="1"/>
  <c r="P20" i="2"/>
  <c r="P21" i="2" s="1"/>
  <c r="B11" i="3"/>
  <c r="B21" i="3" s="1"/>
  <c r="F20" i="2"/>
  <c r="F21" i="2" s="1"/>
  <c r="B13" i="3"/>
  <c r="B22" i="3" s="1"/>
  <c r="C13" i="3"/>
  <c r="C22" i="3" s="1"/>
  <c r="N20" i="2"/>
  <c r="N21" i="2" s="1"/>
  <c r="C12" i="3" l="1"/>
  <c r="F22" i="2"/>
  <c r="G22" i="2" s="1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V22" i="2" s="1"/>
  <c r="W22" i="2" s="1"/>
  <c r="X22" i="2" s="1"/>
  <c r="Y22" i="2" s="1"/>
  <c r="B12" i="3"/>
  <c r="B26" i="3"/>
  <c r="C26" i="3"/>
  <c r="C14" i="3"/>
  <c r="C25" i="3" s="1"/>
  <c r="B14" i="3"/>
  <c r="C16" i="3" l="1"/>
  <c r="B25" i="3"/>
  <c r="B16" i="3"/>
</calcChain>
</file>

<file path=xl/sharedStrings.xml><?xml version="1.0" encoding="utf-8"?>
<sst xmlns="http://schemas.openxmlformats.org/spreadsheetml/2006/main" count="148" uniqueCount="112">
  <si>
    <t>One-off costs</t>
  </si>
  <si>
    <t>Quantity</t>
  </si>
  <si>
    <t>Cost per unit</t>
  </si>
  <si>
    <t>Costs per category</t>
  </si>
  <si>
    <t>Costs per category USD</t>
  </si>
  <si>
    <t>POND EXCAVATION</t>
  </si>
  <si>
    <t>One-off</t>
  </si>
  <si>
    <t>NYLON LINER</t>
  </si>
  <si>
    <t>WATER SUPPLY</t>
  </si>
  <si>
    <t>FENCING</t>
  </si>
  <si>
    <t>BUSINESS REGISTRATION/Administration</t>
  </si>
  <si>
    <t>STAFF HOUSE</t>
  </si>
  <si>
    <t>FISH FEED MACHINE</t>
  </si>
  <si>
    <t>PICK UP VAN</t>
  </si>
  <si>
    <t>ELECTRIFICATION</t>
  </si>
  <si>
    <t>OFFICE EQUIPMENT</t>
  </si>
  <si>
    <t>Total</t>
  </si>
  <si>
    <t>Per cycle costs</t>
  </si>
  <si>
    <t>Per cycle</t>
  </si>
  <si>
    <t>FISH FEED</t>
  </si>
  <si>
    <t>OPEX</t>
  </si>
  <si>
    <t>STAFF</t>
  </si>
  <si>
    <t>Monthly</t>
  </si>
  <si>
    <t>TECHNICAL DIRECTOR</t>
  </si>
  <si>
    <t>TECHNICIAN</t>
  </si>
  <si>
    <t>ASSISTANT TECHNICIAN</t>
  </si>
  <si>
    <t>GENERAL LABOUR</t>
  </si>
  <si>
    <t>Utilities</t>
  </si>
  <si>
    <t>Fuel for the van</t>
  </si>
  <si>
    <t>admin</t>
  </si>
  <si>
    <t>Extended phase</t>
  </si>
  <si>
    <t>COLD STORE</t>
  </si>
  <si>
    <t>TRUCK WITH COOLER</t>
  </si>
  <si>
    <t>CONSTRUCTION OF HATCHERY</t>
  </si>
  <si>
    <t>EQUIPMENT OF HATCHERY</t>
  </si>
  <si>
    <t>WATER QUALITY TESTING EQUIPMENT</t>
  </si>
  <si>
    <t>SOLAR PANELS</t>
  </si>
  <si>
    <t>FISHING  AND HANDNETS</t>
  </si>
  <si>
    <t>AERATORS</t>
  </si>
  <si>
    <t>LAND PURCHASE</t>
  </si>
  <si>
    <t>SECURITY CAMERAS</t>
  </si>
  <si>
    <t>SECURITY GUARDS</t>
  </si>
  <si>
    <t>PIPE BORNE WATER CONNECTION</t>
  </si>
  <si>
    <t>Company wide up front costs</t>
  </si>
  <si>
    <t>Number of operational ponds</t>
  </si>
  <si>
    <t>COGS</t>
  </si>
  <si>
    <t>Number of grown fish</t>
  </si>
  <si>
    <t>Total kg output</t>
  </si>
  <si>
    <t>Total revenue</t>
  </si>
  <si>
    <t>Total costs</t>
  </si>
  <si>
    <t>Operating profit</t>
  </si>
  <si>
    <t>Cumulative profit</t>
  </si>
  <si>
    <t>Funding total</t>
  </si>
  <si>
    <t>Funding Ales</t>
  </si>
  <si>
    <t>Funding Charvat</t>
  </si>
  <si>
    <t>Assumption</t>
  </si>
  <si>
    <t>Value</t>
  </si>
  <si>
    <t>Unit</t>
  </si>
  <si>
    <t>Note</t>
  </si>
  <si>
    <t>Mortality rate</t>
  </si>
  <si>
    <t>Fish per pond</t>
  </si>
  <si>
    <t>pcs</t>
  </si>
  <si>
    <t>Projected price per kg of fish</t>
  </si>
  <si>
    <t>USD</t>
  </si>
  <si>
    <t>Average weight of a fish</t>
  </si>
  <si>
    <t>kg</t>
  </si>
  <si>
    <t>USD/XOF exchange rate</t>
  </si>
  <si>
    <t>Y1</t>
  </si>
  <si>
    <t>Y2</t>
  </si>
  <si>
    <t>Total Reve</t>
  </si>
  <si>
    <t>Gross margin</t>
  </si>
  <si>
    <t>CAPEX</t>
  </si>
  <si>
    <t>EBIT</t>
  </si>
  <si>
    <t>Yearly output</t>
  </si>
  <si>
    <t>COGS per output</t>
  </si>
  <si>
    <t>OPEX per output</t>
  </si>
  <si>
    <t>Initial CAPEX per ramped up output</t>
  </si>
  <si>
    <t>AVG operating profit per kg</t>
  </si>
  <si>
    <t>Incremental margin per kg of output</t>
  </si>
  <si>
    <t>TIME LINE</t>
  </si>
  <si>
    <t>month0</t>
  </si>
  <si>
    <t>february: obtaining of building permits and legal documentation</t>
  </si>
  <si>
    <t>month 1</t>
  </si>
  <si>
    <t>1st of march: call for tender for the construction of staff house</t>
  </si>
  <si>
    <t xml:space="preserve">3rd of march: Ordering of </t>
  </si>
  <si>
    <t>180,000 fingerlings to stock 6 ponds of 1000m2 each</t>
  </si>
  <si>
    <t>4th of March: Ordering of nylon liners</t>
  </si>
  <si>
    <t>5th of March to 31st of March: Pond Excavation</t>
  </si>
  <si>
    <t>14th March: Construction of staff house to begin</t>
  </si>
  <si>
    <t>17th of March, purchase or ordering of fish feed machine</t>
  </si>
  <si>
    <t>Month 2</t>
  </si>
  <si>
    <t>2nd of April to 17th of April: Water supply and Canalization of th farm</t>
  </si>
  <si>
    <t>20th of April, purchase or odering of van</t>
  </si>
  <si>
    <t>22 april: ordering of fish food</t>
  </si>
  <si>
    <t>Month 3</t>
  </si>
  <si>
    <t>8th - 20th of May, recruitment and training of staff</t>
  </si>
  <si>
    <t>including security guards</t>
  </si>
  <si>
    <t>22nd may: electrification of the farm</t>
  </si>
  <si>
    <t>23rd may: stocking of ponds and beginning of production</t>
  </si>
  <si>
    <t>month 8</t>
  </si>
  <si>
    <t>october: ordering of second batch of fingerlings.</t>
  </si>
  <si>
    <t>month 9</t>
  </si>
  <si>
    <t xml:space="preserve">november: start of sales </t>
  </si>
  <si>
    <t>month 10</t>
  </si>
  <si>
    <t>December: cleaning of ponds and restocking of ponds</t>
  </si>
  <si>
    <t>to 14th July</t>
  </si>
  <si>
    <t>to 30th of may.</t>
  </si>
  <si>
    <t>CATFISH FINGERLINGS</t>
  </si>
  <si>
    <t>2500 Francks</t>
  </si>
  <si>
    <t>$1,186,268</t>
  </si>
  <si>
    <t>Density 28</t>
  </si>
  <si>
    <t>Expansion 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</si>
</sst>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&quot;$&quot;* #,##0.00_-;\-&quot;$&quot;* #,##0.00_-;_-&quot;$&quot;* &quot;-&quot;??_-;_-@_-"/>
    <numFmt numFmtId="166" formatCode="_-* #,##0_-;\-* #,##0_-;_-* &quot;-&quot;??_-;_-@_-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B050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166" fontId="0" fillId="0" borderId="0" xfId="2" applyNumberFormat="1" applyFont="1"/>
    <xf numFmtId="0" fontId="0" fillId="0" borderId="1" xfId="0" applyBorder="1"/>
    <xf numFmtId="0" fontId="4" fillId="0" borderId="0" xfId="0" applyFont="1" applyBorder="1"/>
    <xf numFmtId="0" fontId="5" fillId="0" borderId="0" xfId="0" applyFont="1"/>
    <xf numFmtId="166" fontId="5" fillId="0" borderId="0" xfId="2" applyNumberFormat="1" applyFont="1"/>
    <xf numFmtId="167" fontId="0" fillId="0" borderId="0" xfId="0" applyNumberForma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2" xfId="0" applyBorder="1"/>
    <xf numFmtId="164" fontId="0" fillId="0" borderId="0" xfId="0" applyNumberFormat="1"/>
    <xf numFmtId="0" fontId="0" fillId="0" borderId="0" xfId="0" applyBorder="1"/>
    <xf numFmtId="0" fontId="0" fillId="0" borderId="0" xfId="0" applyAlignment="1">
      <alignment horizontal="left" indent="1"/>
    </xf>
    <xf numFmtId="0" fontId="6" fillId="0" borderId="2" xfId="0" applyFont="1" applyBorder="1"/>
    <xf numFmtId="17" fontId="0" fillId="0" borderId="0" xfId="0" applyNumberFormat="1"/>
    <xf numFmtId="167" fontId="0" fillId="0" borderId="0" xfId="1" applyNumberFormat="1" applyFont="1"/>
    <xf numFmtId="9" fontId="0" fillId="0" borderId="0" xfId="0" applyNumberFormat="1"/>
    <xf numFmtId="166" fontId="3" fillId="0" borderId="0" xfId="0" applyNumberFormat="1" applyFont="1"/>
    <xf numFmtId="43" fontId="0" fillId="0" borderId="0" xfId="0" applyNumberFormat="1"/>
    <xf numFmtId="0" fontId="7" fillId="0" borderId="0" xfId="0" applyFont="1"/>
    <xf numFmtId="0" fontId="2" fillId="0" borderId="0" xfId="0" applyFont="1"/>
    <xf numFmtId="9" fontId="2" fillId="0" borderId="0" xfId="0" applyNumberFormat="1" applyFont="1"/>
    <xf numFmtId="3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BC_CM!$A$21</c:f>
              <c:strCache>
                <c:ptCount val="1"/>
                <c:pt idx="0">
                  <c:v>Operating 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BC_CM!$B$1:$Y$1</c:f>
              <c:numCache>
                <c:formatCode>mmm\-yy</c:formatCode>
                <c:ptCount val="24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</c:numCache>
            </c:numRef>
          </c:cat>
          <c:val>
            <c:numRef>
              <c:f>BC_CM!$B$21:$Y$21</c:f>
              <c:numCache>
                <c:formatCode>_(* #,##0_);_(* \(#,##0\);_(* "-"??_);_(@_)</c:formatCode>
                <c:ptCount val="24"/>
                <c:pt idx="0">
                  <c:v>-311282.46753246756</c:v>
                </c:pt>
                <c:pt idx="1">
                  <c:v>-22808.389610389611</c:v>
                </c:pt>
                <c:pt idx="2">
                  <c:v>-24374.948051948053</c:v>
                </c:pt>
                <c:pt idx="3">
                  <c:v>-24374.948051948053</c:v>
                </c:pt>
                <c:pt idx="4">
                  <c:v>-24374.948051948053</c:v>
                </c:pt>
                <c:pt idx="5">
                  <c:v>-24374.948051948053</c:v>
                </c:pt>
                <c:pt idx="6">
                  <c:v>-24374.948051948053</c:v>
                </c:pt>
                <c:pt idx="7">
                  <c:v>-24374.948051948053</c:v>
                </c:pt>
                <c:pt idx="8">
                  <c:v>148497.05194805196</c:v>
                </c:pt>
                <c:pt idx="9">
                  <c:v>148497.05194805196</c:v>
                </c:pt>
                <c:pt idx="10">
                  <c:v>148497.05194805196</c:v>
                </c:pt>
                <c:pt idx="11">
                  <c:v>148497.05194805196</c:v>
                </c:pt>
                <c:pt idx="12">
                  <c:v>148497.05194805196</c:v>
                </c:pt>
                <c:pt idx="13">
                  <c:v>148497.05194805196</c:v>
                </c:pt>
                <c:pt idx="14">
                  <c:v>148497.05194805196</c:v>
                </c:pt>
                <c:pt idx="15">
                  <c:v>148497.05194805196</c:v>
                </c:pt>
                <c:pt idx="16">
                  <c:v>148497.05194805196</c:v>
                </c:pt>
                <c:pt idx="17">
                  <c:v>148497.05194805196</c:v>
                </c:pt>
                <c:pt idx="18">
                  <c:v>148497.05194805196</c:v>
                </c:pt>
                <c:pt idx="19">
                  <c:v>148497.05194805196</c:v>
                </c:pt>
                <c:pt idx="20">
                  <c:v>148497.05194805196</c:v>
                </c:pt>
                <c:pt idx="21">
                  <c:v>148497.05194805196</c:v>
                </c:pt>
                <c:pt idx="22">
                  <c:v>148497.05194805196</c:v>
                </c:pt>
                <c:pt idx="23">
                  <c:v>148497.05194805196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AD-4B9B-8F23-A0CA21D53DBE}"/>
            </c:ext>
          </c:extLst>
        </c:ser>
        <c:ser>
          <c:idx val="1"/>
          <c:order val="1"/>
          <c:tx>
            <c:strRef>
              <c:f>BC_CM!$A$22</c:f>
              <c:strCache>
                <c:ptCount val="1"/>
                <c:pt idx="0">
                  <c:v>Cumulative 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BC_CM!$B$1:$Y$1</c:f>
              <c:numCache>
                <c:formatCode>mmm\-yy</c:formatCode>
                <c:ptCount val="24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</c:numCache>
            </c:numRef>
          </c:cat>
          <c:val>
            <c:numRef>
              <c:f>BC_CM!$B$22:$Y$22</c:f>
              <c:numCache>
                <c:formatCode>_(* #,##0_);_(* \(#,##0\);_(* "-"??_);_(@_)</c:formatCode>
                <c:ptCount val="24"/>
                <c:pt idx="0">
                  <c:v>-311282.46753246756</c:v>
                </c:pt>
                <c:pt idx="1">
                  <c:v>-334090.85714285716</c:v>
                </c:pt>
                <c:pt idx="2">
                  <c:v>-358465.8051948052</c:v>
                </c:pt>
                <c:pt idx="3">
                  <c:v>-382840.75324675324</c:v>
                </c:pt>
                <c:pt idx="4">
                  <c:v>-407215.70129870129</c:v>
                </c:pt>
                <c:pt idx="5">
                  <c:v>-431590.64935064933</c:v>
                </c:pt>
                <c:pt idx="6">
                  <c:v>-455965.59740259737</c:v>
                </c:pt>
                <c:pt idx="7">
                  <c:v>-480340.54545454541</c:v>
                </c:pt>
                <c:pt idx="8">
                  <c:v>-331843.49350649345</c:v>
                </c:pt>
                <c:pt idx="9">
                  <c:v>-183346.4415584415</c:v>
                </c:pt>
                <c:pt idx="10">
                  <c:v>-34849.389610389539</c:v>
                </c:pt>
                <c:pt idx="11">
                  <c:v>113647.66233766242</c:v>
                </c:pt>
                <c:pt idx="12">
                  <c:v>262144.71428571438</c:v>
                </c:pt>
                <c:pt idx="13">
                  <c:v>410641.76623376634</c:v>
                </c:pt>
                <c:pt idx="14">
                  <c:v>559138.81818181835</c:v>
                </c:pt>
                <c:pt idx="15">
                  <c:v>707635.87012987025</c:v>
                </c:pt>
                <c:pt idx="16">
                  <c:v>856132.92207792215</c:v>
                </c:pt>
                <c:pt idx="17">
                  <c:v>1004629.9740259741</c:v>
                </c:pt>
                <c:pt idx="18">
                  <c:v>1153127.0259740259</c:v>
                </c:pt>
                <c:pt idx="19">
                  <c:v>1301624.0779220778</c:v>
                </c:pt>
                <c:pt idx="20">
                  <c:v>1450121.1298701297</c:v>
                </c:pt>
                <c:pt idx="21">
                  <c:v>1598618.1818181816</c:v>
                </c:pt>
                <c:pt idx="22">
                  <c:v>1747115.2337662335</c:v>
                </c:pt>
                <c:pt idx="23">
                  <c:v>1895612.2857142854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AD-4B9B-8F23-A0CA21D53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042040"/>
        <c:axId val="378047920"/>
      </c:lineChart>
      <c:dateAx>
        <c:axId val="3780420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047920"/>
        <c:crosses val="autoZero"/>
        <c:auto val="1"/>
        <c:lblOffset val="100"/>
        <c:baseTimeUnit val="months"/>
      </c:dateAx>
      <c:valAx>
        <c:axId val="37804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042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301625</xdr:colOff>
      <xdr:row>25</xdr:row>
      <xdr:rowOff>101600</xdr:rowOff>
    </xdr:from>
    <xdr:to>
      <xdr:col>17</xdr:col>
      <xdr:colOff>606425</xdr:colOff>
      <xdr:row>40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4:Q58"/>
  <sheetViews>
    <sheetView showGridLines="0" workbookViewId="0">
      <selection activeCell="L8" sqref="L8"/>
    </sheetView>
  </sheetViews>
  <sheetFormatPr defaultRowHeight="14.25" x14ac:dyDescent="0.45"/>
  <cols>
    <col min="1" max="1" width="14.1328125" bestFit="1" customWidth="1"/>
    <col min="2" max="2" width="37.59765625" customWidth="1"/>
    <col min="3" max="3" width="13.59765625" customWidth="1"/>
    <col min="5" max="5" width="14.265625" style="2" bestFit="1" customWidth="1"/>
    <col min="6" max="6" width="17.73046875" style="2" customWidth="1"/>
    <col min="7" max="7" width="19.86328125" customWidth="1"/>
    <col min="8" max="8" width="1" customWidth="1"/>
    <col min="9" max="9" width="4.1328125" customWidth="1"/>
    <col min="10" max="10" width="10" bestFit="1" customWidth="1"/>
    <col min="11" max="11" width="11" bestFit="1" customWidth="1"/>
    <col min="12" max="12" width="11.1328125" bestFit="1" customWidth="1"/>
    <col min="13" max="13" width="11" bestFit="1" customWidth="1"/>
  </cols>
  <sheetData>
    <row r="4" spans="1:17" ht="14.65" thickBot="1" x14ac:dyDescent="0.5"/>
    <row r="5" spans="1:17" x14ac:dyDescent="0.45">
      <c r="A5" s="1" t="s">
        <v>111</v>
      </c>
      <c r="H5" s="3"/>
    </row>
    <row r="6" spans="1:17" x14ac:dyDescent="0.45">
      <c r="A6" t="s">
        <v>0</v>
      </c>
      <c r="D6" t="s">
        <v>1</v>
      </c>
      <c r="E6" s="2" t="s">
        <v>2</v>
      </c>
      <c r="F6" s="2" t="s">
        <v>3</v>
      </c>
      <c r="G6" t="s">
        <v>4</v>
      </c>
      <c r="I6" s="4"/>
    </row>
    <row r="7" spans="1:17" x14ac:dyDescent="0.45">
      <c r="B7" t="s">
        <v>5</v>
      </c>
      <c r="C7" t="s">
        <v>6</v>
      </c>
      <c r="D7" s="5">
        <v>20</v>
      </c>
      <c r="E7" s="6">
        <v>1500000</v>
      </c>
      <c r="F7" s="2">
        <f>D7*E7</f>
        <v>30000000</v>
      </c>
      <c r="G7" s="7">
        <f>F7/Assumptions_CM!$B$6</f>
        <v>48701.2987012987</v>
      </c>
      <c r="H7" s="8"/>
      <c r="I7" s="9"/>
    </row>
    <row r="8" spans="1:17" x14ac:dyDescent="0.45">
      <c r="B8" t="s">
        <v>7</v>
      </c>
      <c r="C8" t="s">
        <v>6</v>
      </c>
      <c r="D8" s="5">
        <v>20</v>
      </c>
      <c r="E8" s="6">
        <v>1000000</v>
      </c>
      <c r="F8" s="2">
        <f>D8*E8</f>
        <v>20000000</v>
      </c>
      <c r="G8" s="7">
        <f>F8/Assumptions_CM!$B$6</f>
        <v>32467.532467532466</v>
      </c>
      <c r="I8" s="10"/>
    </row>
    <row r="9" spans="1:17" x14ac:dyDescent="0.45">
      <c r="B9" t="s">
        <v>8</v>
      </c>
      <c r="C9" t="s">
        <v>6</v>
      </c>
      <c r="D9" s="5"/>
      <c r="E9" s="6"/>
      <c r="F9" s="2">
        <v>20000000</v>
      </c>
      <c r="G9" s="7">
        <f>F9/Assumptions_CM!$B$6</f>
        <v>32467.532467532466</v>
      </c>
      <c r="H9" s="11"/>
      <c r="I9" s="10"/>
      <c r="M9" s="12"/>
      <c r="P9" s="2"/>
      <c r="Q9" s="2"/>
    </row>
    <row r="10" spans="1:17" x14ac:dyDescent="0.45">
      <c r="B10" t="s">
        <v>9</v>
      </c>
      <c r="C10" t="s">
        <v>6</v>
      </c>
      <c r="D10" s="5">
        <v>2</v>
      </c>
      <c r="E10" s="6">
        <v>10000000</v>
      </c>
      <c r="F10" s="2">
        <f>D10*E10</f>
        <v>20000000</v>
      </c>
      <c r="G10" s="7">
        <f>F10/Assumptions_CM!$B$6</f>
        <v>32467.532467532466</v>
      </c>
      <c r="H10" s="8"/>
      <c r="I10" s="13"/>
      <c r="M10" s="12"/>
    </row>
    <row r="11" spans="1:17" x14ac:dyDescent="0.45">
      <c r="B11" t="s">
        <v>10</v>
      </c>
      <c r="C11" t="s">
        <v>6</v>
      </c>
      <c r="D11" s="5">
        <v>1</v>
      </c>
      <c r="E11" s="6">
        <v>4000000</v>
      </c>
      <c r="F11" s="2">
        <f>D11*E11</f>
        <v>4000000</v>
      </c>
      <c r="G11" s="7">
        <f>F11/Assumptions_CM!$B$6</f>
        <v>6493.5064935064938</v>
      </c>
      <c r="H11" s="8"/>
      <c r="I11" s="13"/>
      <c r="M11" s="12"/>
      <c r="P11" s="2"/>
      <c r="Q11" s="2"/>
    </row>
    <row r="12" spans="1:17" x14ac:dyDescent="0.45">
      <c r="B12" t="s">
        <v>11</v>
      </c>
      <c r="C12" t="s">
        <v>6</v>
      </c>
      <c r="D12" s="5">
        <v>2</v>
      </c>
      <c r="E12" s="6">
        <v>20000000</v>
      </c>
      <c r="F12" s="2">
        <f>D12*E12</f>
        <v>40000000</v>
      </c>
      <c r="G12" s="7">
        <f>F12/Assumptions_CM!$B$6</f>
        <v>64935.064935064933</v>
      </c>
      <c r="H12" s="8"/>
      <c r="I12" s="13"/>
      <c r="M12" s="12"/>
      <c r="P12" s="2"/>
      <c r="Q12" s="2"/>
    </row>
    <row r="13" spans="1:17" x14ac:dyDescent="0.45">
      <c r="B13" t="s">
        <v>12</v>
      </c>
      <c r="C13" t="s">
        <v>6</v>
      </c>
      <c r="D13" s="5">
        <v>2</v>
      </c>
      <c r="E13" s="6">
        <v>10000000</v>
      </c>
      <c r="F13" s="2">
        <f>D13*E13</f>
        <v>20000000</v>
      </c>
      <c r="G13" s="7">
        <f>F13/Assumptions_CM!$B$6</f>
        <v>32467.532467532466</v>
      </c>
      <c r="H13" s="11"/>
      <c r="I13" s="13"/>
      <c r="M13" s="12"/>
    </row>
    <row r="14" spans="1:17" x14ac:dyDescent="0.45">
      <c r="B14" t="s">
        <v>13</v>
      </c>
      <c r="C14" t="s">
        <v>6</v>
      </c>
      <c r="D14" s="5">
        <v>2</v>
      </c>
      <c r="E14" s="6">
        <v>12000000</v>
      </c>
      <c r="F14" s="2">
        <f t="shared" ref="F14:F16" si="0">D14*E14</f>
        <v>24000000</v>
      </c>
      <c r="G14" s="7">
        <f>F14/Assumptions_CM!$B$6</f>
        <v>38961.038961038961</v>
      </c>
      <c r="H14" s="8"/>
      <c r="I14" s="13"/>
    </row>
    <row r="15" spans="1:17" x14ac:dyDescent="0.45">
      <c r="B15" t="s">
        <v>14</v>
      </c>
      <c r="C15" t="s">
        <v>6</v>
      </c>
      <c r="D15" s="5">
        <v>2</v>
      </c>
      <c r="E15" s="6">
        <v>5000000</v>
      </c>
      <c r="F15" s="2">
        <f t="shared" si="0"/>
        <v>10000000</v>
      </c>
      <c r="G15" s="7">
        <f>F15/Assumptions_CM!$B$6</f>
        <v>16233.766233766233</v>
      </c>
      <c r="H15" s="11"/>
      <c r="I15" s="13"/>
      <c r="P15" s="2"/>
      <c r="Q15" s="2"/>
    </row>
    <row r="16" spans="1:17" x14ac:dyDescent="0.45">
      <c r="B16" t="s">
        <v>15</v>
      </c>
      <c r="C16" t="s">
        <v>6</v>
      </c>
      <c r="D16" s="5">
        <v>2</v>
      </c>
      <c r="E16" s="6">
        <v>1500000</v>
      </c>
      <c r="F16" s="2">
        <f t="shared" si="0"/>
        <v>3000000</v>
      </c>
      <c r="G16" s="7">
        <f>F16/Assumptions_CM!$B$6</f>
        <v>4870.1298701298701</v>
      </c>
      <c r="H16" s="11"/>
      <c r="I16" s="10"/>
    </row>
    <row r="17" spans="1:8" x14ac:dyDescent="0.45">
      <c r="B17" t="s">
        <v>16</v>
      </c>
      <c r="C17" s="2"/>
      <c r="F17" s="2">
        <f>SUM(F7:F16)</f>
        <v>191000000</v>
      </c>
      <c r="G17" s="7">
        <f>F17/Assumptions_CM!$B$6</f>
        <v>310064.93506493507</v>
      </c>
      <c r="H17" s="11"/>
    </row>
    <row r="18" spans="1:8" x14ac:dyDescent="0.45">
      <c r="H18" s="11"/>
    </row>
    <row r="19" spans="1:8" x14ac:dyDescent="0.45">
      <c r="H19" s="11"/>
    </row>
    <row r="20" spans="1:8" x14ac:dyDescent="0.45">
      <c r="H20" s="11"/>
    </row>
    <row r="21" spans="1:8" x14ac:dyDescent="0.45">
      <c r="A21" t="s">
        <v>17</v>
      </c>
      <c r="H21" s="11"/>
    </row>
    <row r="22" spans="1:8" x14ac:dyDescent="0.45">
      <c r="B22" t="s">
        <v>107</v>
      </c>
      <c r="C22" t="s">
        <v>18</v>
      </c>
      <c r="D22" s="24">
        <v>500000</v>
      </c>
      <c r="E22" s="2">
        <v>100</v>
      </c>
      <c r="F22" s="2">
        <f>D22*E22</f>
        <v>50000000</v>
      </c>
      <c r="G22" s="7">
        <f>F22/Assumptions_CM!$B$6</f>
        <v>81168.831168831166</v>
      </c>
      <c r="H22" s="8"/>
    </row>
    <row r="23" spans="1:8" x14ac:dyDescent="0.45">
      <c r="B23" t="s">
        <v>19</v>
      </c>
      <c r="C23" t="s">
        <v>18</v>
      </c>
      <c r="D23" s="24">
        <v>500000</v>
      </c>
      <c r="E23" s="2">
        <v>300</v>
      </c>
      <c r="F23" s="2">
        <f>D23*E23</f>
        <v>150000000</v>
      </c>
      <c r="G23" s="7">
        <f>F23/Assumptions_CM!$B$6</f>
        <v>243506.49350649351</v>
      </c>
      <c r="H23" s="11"/>
    </row>
    <row r="24" spans="1:8" x14ac:dyDescent="0.45">
      <c r="B24" t="s">
        <v>16</v>
      </c>
      <c r="G24" s="7">
        <f>SUM(G22:G23)</f>
        <v>324675.32467532466</v>
      </c>
      <c r="H24" s="11"/>
    </row>
    <row r="25" spans="1:8" x14ac:dyDescent="0.45">
      <c r="G25" s="7"/>
      <c r="H25" s="11"/>
    </row>
    <row r="26" spans="1:8" x14ac:dyDescent="0.45">
      <c r="A26" t="s">
        <v>20</v>
      </c>
      <c r="G26" s="7"/>
      <c r="H26" s="11"/>
    </row>
    <row r="27" spans="1:8" x14ac:dyDescent="0.45">
      <c r="B27" t="s">
        <v>21</v>
      </c>
      <c r="C27" t="s">
        <v>22</v>
      </c>
      <c r="F27" s="2">
        <f>SUM(F28:F31)</f>
        <v>1790000</v>
      </c>
      <c r="G27" s="7">
        <f>F27/Assumptions_CM!$B$6</f>
        <v>2905.8441558441559</v>
      </c>
      <c r="H27" s="11"/>
    </row>
    <row r="28" spans="1:8" x14ac:dyDescent="0.45">
      <c r="B28" s="14" t="s">
        <v>23</v>
      </c>
      <c r="C28" t="s">
        <v>22</v>
      </c>
      <c r="D28">
        <v>1</v>
      </c>
      <c r="E28" s="2">
        <v>750000</v>
      </c>
      <c r="F28" s="2">
        <f t="shared" ref="F28:F31" si="1">D28*E28</f>
        <v>750000</v>
      </c>
      <c r="G28" s="7">
        <f>F28/Assumptions_CM!$B$6</f>
        <v>1217.5324675324675</v>
      </c>
      <c r="H28" s="11"/>
    </row>
    <row r="29" spans="1:8" x14ac:dyDescent="0.45">
      <c r="B29" s="14" t="s">
        <v>24</v>
      </c>
      <c r="C29" t="s">
        <v>22</v>
      </c>
      <c r="D29">
        <v>2</v>
      </c>
      <c r="E29" s="2">
        <v>200000</v>
      </c>
      <c r="F29" s="2">
        <f t="shared" si="1"/>
        <v>400000</v>
      </c>
      <c r="G29" s="7">
        <f>F29/Assumptions_CM!$B$6</f>
        <v>649.35064935064941</v>
      </c>
      <c r="H29" s="15"/>
    </row>
    <row r="30" spans="1:8" x14ac:dyDescent="0.45">
      <c r="B30" s="14" t="s">
        <v>25</v>
      </c>
      <c r="C30" t="s">
        <v>22</v>
      </c>
      <c r="D30">
        <v>2</v>
      </c>
      <c r="E30" s="2">
        <v>120000</v>
      </c>
      <c r="F30" s="2">
        <f t="shared" si="1"/>
        <v>240000</v>
      </c>
      <c r="G30" s="7">
        <f>F30/Assumptions_CM!$B$6</f>
        <v>389.61038961038963</v>
      </c>
      <c r="H30" s="11"/>
    </row>
    <row r="31" spans="1:8" x14ac:dyDescent="0.45">
      <c r="B31" s="14" t="s">
        <v>26</v>
      </c>
      <c r="C31" t="s">
        <v>22</v>
      </c>
      <c r="D31">
        <v>8</v>
      </c>
      <c r="E31" s="2">
        <v>50000</v>
      </c>
      <c r="F31" s="2">
        <f t="shared" si="1"/>
        <v>400000</v>
      </c>
      <c r="G31" s="7">
        <f>F31/Assumptions_CM!$B$6</f>
        <v>649.35064935064941</v>
      </c>
      <c r="H31" s="11"/>
    </row>
    <row r="32" spans="1:8" x14ac:dyDescent="0.45">
      <c r="B32" t="s">
        <v>27</v>
      </c>
      <c r="C32" t="s">
        <v>22</v>
      </c>
      <c r="E32"/>
      <c r="F32" s="2">
        <v>150000</v>
      </c>
      <c r="G32" s="7">
        <f>F32/Assumptions_CM!$B$6</f>
        <v>243.50649350649351</v>
      </c>
      <c r="H32" s="11"/>
    </row>
    <row r="33" spans="1:9" x14ac:dyDescent="0.45">
      <c r="B33" t="s">
        <v>28</v>
      </c>
      <c r="C33" t="s">
        <v>22</v>
      </c>
      <c r="E33"/>
      <c r="F33" s="2">
        <v>200000</v>
      </c>
      <c r="G33" s="7">
        <f>F33/Assumptions_CM!$B$6</f>
        <v>324.6753246753247</v>
      </c>
      <c r="H33" s="11"/>
    </row>
    <row r="34" spans="1:9" x14ac:dyDescent="0.45">
      <c r="B34" t="s">
        <v>29</v>
      </c>
      <c r="C34" t="s">
        <v>22</v>
      </c>
      <c r="D34">
        <v>1</v>
      </c>
      <c r="E34" s="2">
        <v>125000</v>
      </c>
      <c r="F34" s="2">
        <f>D34*E34</f>
        <v>125000</v>
      </c>
      <c r="G34" s="7">
        <f>F34/Assumptions_CM!$B$6</f>
        <v>202.92207792207793</v>
      </c>
      <c r="H34" s="8"/>
    </row>
    <row r="35" spans="1:9" x14ac:dyDescent="0.45">
      <c r="B35" t="s">
        <v>16</v>
      </c>
      <c r="C35" t="s">
        <v>22</v>
      </c>
      <c r="E35"/>
      <c r="G35" s="7">
        <f>SUM(G28:G34)</f>
        <v>3676.9480519480517</v>
      </c>
      <c r="H35" s="8"/>
    </row>
    <row r="36" spans="1:9" x14ac:dyDescent="0.45">
      <c r="H36" s="11"/>
    </row>
    <row r="37" spans="1:9" x14ac:dyDescent="0.45">
      <c r="H37" s="11"/>
    </row>
    <row r="38" spans="1:9" x14ac:dyDescent="0.45">
      <c r="H38" s="11"/>
    </row>
    <row r="39" spans="1:9" x14ac:dyDescent="0.45">
      <c r="H39" s="11"/>
    </row>
    <row r="40" spans="1:9" x14ac:dyDescent="0.45">
      <c r="A40" s="1" t="s">
        <v>30</v>
      </c>
      <c r="H40" s="11"/>
    </row>
    <row r="41" spans="1:9" x14ac:dyDescent="0.45">
      <c r="D41" t="s">
        <v>1</v>
      </c>
      <c r="E41" s="2" t="s">
        <v>2</v>
      </c>
      <c r="F41" s="2" t="s">
        <v>3</v>
      </c>
      <c r="G41" t="s">
        <v>4</v>
      </c>
      <c r="H41" s="11"/>
    </row>
    <row r="42" spans="1:9" x14ac:dyDescent="0.45">
      <c r="B42" t="s">
        <v>31</v>
      </c>
      <c r="D42" s="5">
        <v>2</v>
      </c>
      <c r="E42" s="6">
        <v>15000000</v>
      </c>
      <c r="F42" s="2">
        <f>D42*E42</f>
        <v>30000000</v>
      </c>
      <c r="G42" s="7">
        <f>F42/Assumptions_CM!$B$6</f>
        <v>48701.2987012987</v>
      </c>
      <c r="H42" s="8"/>
      <c r="I42" s="10"/>
    </row>
    <row r="43" spans="1:9" x14ac:dyDescent="0.45">
      <c r="B43" t="s">
        <v>32</v>
      </c>
      <c r="D43" s="5">
        <v>1</v>
      </c>
      <c r="E43" s="6">
        <v>20000000</v>
      </c>
      <c r="F43" s="2">
        <f>D43*E43</f>
        <v>20000000</v>
      </c>
      <c r="G43" s="7">
        <f>F43/Assumptions_CM!$B$6</f>
        <v>32467.532467532466</v>
      </c>
      <c r="H43" s="11"/>
    </row>
    <row r="44" spans="1:9" x14ac:dyDescent="0.45">
      <c r="B44" t="s">
        <v>33</v>
      </c>
      <c r="D44" s="5">
        <v>2</v>
      </c>
      <c r="E44" s="6">
        <v>10000000</v>
      </c>
      <c r="F44" s="2">
        <f>D44*E44</f>
        <v>20000000</v>
      </c>
      <c r="G44" s="7">
        <f>F44/Assumptions_CM!$B$6</f>
        <v>32467.532467532466</v>
      </c>
      <c r="H44" s="11"/>
      <c r="I44" s="10"/>
    </row>
    <row r="45" spans="1:9" x14ac:dyDescent="0.45">
      <c r="B45" t="s">
        <v>34</v>
      </c>
      <c r="D45" s="5">
        <v>2</v>
      </c>
      <c r="E45" s="6">
        <v>5000000</v>
      </c>
      <c r="F45" s="2">
        <f>D45*E45</f>
        <v>10000000</v>
      </c>
      <c r="G45" s="7">
        <f>F45/Assumptions_CM!$B$6</f>
        <v>16233.766233766233</v>
      </c>
      <c r="H45" s="11"/>
    </row>
    <row r="46" spans="1:9" x14ac:dyDescent="0.45">
      <c r="H46" s="11"/>
    </row>
    <row r="47" spans="1:9" x14ac:dyDescent="0.45">
      <c r="H47" s="11"/>
    </row>
    <row r="50" spans="2:7" x14ac:dyDescent="0.45">
      <c r="B50" t="s">
        <v>35</v>
      </c>
      <c r="D50" s="5">
        <v>2</v>
      </c>
      <c r="E50" s="6">
        <v>2000000</v>
      </c>
      <c r="F50" s="2">
        <f>D50*E50</f>
        <v>4000000</v>
      </c>
      <c r="G50" s="7">
        <f>F50/Assumptions_CM!$B$6</f>
        <v>6493.5064935064938</v>
      </c>
    </row>
    <row r="52" spans="2:7" x14ac:dyDescent="0.45">
      <c r="B52" t="s">
        <v>36</v>
      </c>
    </row>
    <row r="53" spans="2:7" x14ac:dyDescent="0.45">
      <c r="B53" t="s">
        <v>37</v>
      </c>
    </row>
    <row r="54" spans="2:7" x14ac:dyDescent="0.45">
      <c r="B54" t="s">
        <v>38</v>
      </c>
    </row>
    <row r="55" spans="2:7" x14ac:dyDescent="0.45">
      <c r="B55" t="s">
        <v>39</v>
      </c>
    </row>
    <row r="56" spans="2:7" x14ac:dyDescent="0.45">
      <c r="B56" t="s">
        <v>40</v>
      </c>
    </row>
    <row r="57" spans="2:7" x14ac:dyDescent="0.45">
      <c r="B57" t="s">
        <v>41</v>
      </c>
    </row>
    <row r="58" spans="2:7" x14ac:dyDescent="0.45">
      <c r="B58" t="s">
        <v>42</v>
      </c>
    </row>
  </sheetData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Y28"/>
  <sheetViews>
    <sheetView showGridLines="0" tabSelected="1" workbookViewId="0">
      <selection activeCell="C37" sqref="C37"/>
    </sheetView>
  </sheetViews>
  <sheetFormatPr defaultRowHeight="14.25" x14ac:dyDescent="0.45"/>
  <cols>
    <col min="1" max="1" width="25.3984375" bestFit="1" customWidth="1"/>
    <col min="2" max="2" width="11.59765625" customWidth="1"/>
    <col min="3" max="3" width="10.3984375" customWidth="1"/>
    <col min="4" max="4" width="10.59765625" customWidth="1"/>
    <col min="5" max="5" width="9.73046875" bestFit="1" customWidth="1"/>
    <col min="6" max="6" width="10.265625" customWidth="1"/>
    <col min="7" max="7" width="9.73046875" customWidth="1"/>
    <col min="8" max="8" width="10.1328125" customWidth="1"/>
    <col min="9" max="9" width="9.86328125" customWidth="1"/>
    <col min="10" max="10" width="10" customWidth="1"/>
    <col min="11" max="11" width="9.73046875" customWidth="1"/>
    <col min="12" max="13" width="9.59765625" customWidth="1"/>
    <col min="14" max="14" width="9.73046875" customWidth="1"/>
    <col min="15" max="15" width="11.265625" customWidth="1"/>
    <col min="16" max="16" width="10.59765625" customWidth="1"/>
    <col min="17" max="17" width="11.1328125" customWidth="1"/>
    <col min="18" max="18" width="10.73046875" customWidth="1"/>
    <col min="19" max="19" width="11.86328125" customWidth="1"/>
    <col min="20" max="20" width="11.73046875" customWidth="1"/>
    <col min="21" max="21" width="11" customWidth="1"/>
    <col min="22" max="22" width="10.3984375" customWidth="1"/>
    <col min="23" max="23" width="12" customWidth="1"/>
    <col min="24" max="24" width="10.3984375" customWidth="1"/>
    <col min="25" max="25" width="11.1328125" customWidth="1"/>
  </cols>
  <sheetData>
    <row r="1" spans="1:25" x14ac:dyDescent="0.45">
      <c r="B1" s="16">
        <v>42430</v>
      </c>
      <c r="C1" s="16">
        <v>42461</v>
      </c>
      <c r="D1" s="16">
        <v>42491</v>
      </c>
      <c r="E1" s="16">
        <v>42522</v>
      </c>
      <c r="F1" s="16">
        <v>42552</v>
      </c>
      <c r="G1" s="16">
        <v>42583</v>
      </c>
      <c r="H1" s="16">
        <v>42614</v>
      </c>
      <c r="I1" s="16">
        <v>42644</v>
      </c>
      <c r="J1" s="16">
        <v>42675</v>
      </c>
      <c r="K1" s="16">
        <v>42705</v>
      </c>
      <c r="L1" s="16">
        <v>42736</v>
      </c>
      <c r="M1" s="16">
        <v>42767</v>
      </c>
      <c r="N1" s="16">
        <v>42795</v>
      </c>
      <c r="O1" s="16">
        <v>42826</v>
      </c>
      <c r="P1" s="16">
        <v>42856</v>
      </c>
      <c r="Q1" s="16">
        <v>42887</v>
      </c>
      <c r="R1" s="16">
        <v>42917</v>
      </c>
      <c r="S1" s="16">
        <v>42948</v>
      </c>
      <c r="T1" s="16">
        <v>42979</v>
      </c>
      <c r="U1" s="16">
        <v>43009</v>
      </c>
      <c r="V1" s="16">
        <v>43040</v>
      </c>
      <c r="W1" s="16">
        <v>43070</v>
      </c>
      <c r="X1" s="16">
        <v>43101</v>
      </c>
      <c r="Y1" s="16">
        <v>43132</v>
      </c>
    </row>
    <row r="2" spans="1:25" x14ac:dyDescent="0.45">
      <c r="A2" t="s">
        <v>43</v>
      </c>
      <c r="B2" s="17">
        <f>Costs_breakdown_CM!G17</f>
        <v>310064.93506493507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x14ac:dyDescent="0.45">
      <c r="A3" t="s">
        <v>21</v>
      </c>
      <c r="B3" s="17">
        <f>SUM(B4:B7)</f>
        <v>1217.5324675324675</v>
      </c>
      <c r="C3" s="17">
        <f t="shared" ref="C3:Y3" si="0">SUM(C4:C7)</f>
        <v>1866.8831168831171</v>
      </c>
      <c r="D3" s="17">
        <f t="shared" si="0"/>
        <v>2905.8441558441559</v>
      </c>
      <c r="E3" s="17">
        <f t="shared" si="0"/>
        <v>2905.8441558441559</v>
      </c>
      <c r="F3" s="17">
        <f t="shared" si="0"/>
        <v>2905.8441558441559</v>
      </c>
      <c r="G3" s="17">
        <f t="shared" si="0"/>
        <v>2905.8441558441559</v>
      </c>
      <c r="H3" s="17">
        <f t="shared" si="0"/>
        <v>2905.8441558441559</v>
      </c>
      <c r="I3" s="17">
        <f t="shared" si="0"/>
        <v>2905.8441558441559</v>
      </c>
      <c r="J3" s="17">
        <f t="shared" si="0"/>
        <v>2905.8441558441559</v>
      </c>
      <c r="K3" s="17">
        <f t="shared" si="0"/>
        <v>2905.8441558441559</v>
      </c>
      <c r="L3" s="17">
        <f t="shared" si="0"/>
        <v>2905.8441558441559</v>
      </c>
      <c r="M3" s="17">
        <f t="shared" si="0"/>
        <v>2905.8441558441559</v>
      </c>
      <c r="N3" s="17">
        <f t="shared" si="0"/>
        <v>2905.8441558441559</v>
      </c>
      <c r="O3" s="17">
        <f t="shared" si="0"/>
        <v>2905.8441558441559</v>
      </c>
      <c r="P3" s="17">
        <f t="shared" si="0"/>
        <v>2905.8441558441559</v>
      </c>
      <c r="Q3" s="17">
        <f t="shared" si="0"/>
        <v>2905.8441558441559</v>
      </c>
      <c r="R3" s="17">
        <f t="shared" si="0"/>
        <v>2905.8441558441559</v>
      </c>
      <c r="S3" s="17">
        <f t="shared" si="0"/>
        <v>2905.8441558441559</v>
      </c>
      <c r="T3" s="17">
        <f t="shared" si="0"/>
        <v>2905.8441558441559</v>
      </c>
      <c r="U3" s="17">
        <f t="shared" si="0"/>
        <v>2905.8441558441559</v>
      </c>
      <c r="V3" s="17">
        <f t="shared" si="0"/>
        <v>2905.8441558441559</v>
      </c>
      <c r="W3" s="17">
        <f t="shared" si="0"/>
        <v>2905.8441558441559</v>
      </c>
      <c r="X3" s="17">
        <f t="shared" si="0"/>
        <v>2905.8441558441559</v>
      </c>
      <c r="Y3" s="17">
        <f t="shared" si="0"/>
        <v>2905.8441558441559</v>
      </c>
    </row>
    <row r="4" spans="1:25" x14ac:dyDescent="0.45">
      <c r="A4" s="14" t="s">
        <v>23</v>
      </c>
      <c r="B4" s="17">
        <f>Costs_breakdown_CM!$G$28</f>
        <v>1217.5324675324675</v>
      </c>
      <c r="C4" s="17">
        <f>Costs_breakdown_CM!$G$28</f>
        <v>1217.5324675324675</v>
      </c>
      <c r="D4" s="17">
        <f>Costs_breakdown_CM!$G$28</f>
        <v>1217.5324675324675</v>
      </c>
      <c r="E4" s="17">
        <f>Costs_breakdown_CM!$G$28</f>
        <v>1217.5324675324675</v>
      </c>
      <c r="F4" s="17">
        <f>Costs_breakdown_CM!$G$28</f>
        <v>1217.5324675324675</v>
      </c>
      <c r="G4" s="17">
        <f>Costs_breakdown_CM!$G$28</f>
        <v>1217.5324675324675</v>
      </c>
      <c r="H4" s="17">
        <f>Costs_breakdown_CM!$G$28</f>
        <v>1217.5324675324675</v>
      </c>
      <c r="I4" s="17">
        <f>Costs_breakdown_CM!$G$28</f>
        <v>1217.5324675324675</v>
      </c>
      <c r="J4" s="17">
        <f>Costs_breakdown_CM!$G$28</f>
        <v>1217.5324675324675</v>
      </c>
      <c r="K4" s="17">
        <f>Costs_breakdown_CM!$G$28</f>
        <v>1217.5324675324675</v>
      </c>
      <c r="L4" s="17">
        <f>Costs_breakdown_CM!$G$28</f>
        <v>1217.5324675324675</v>
      </c>
      <c r="M4" s="17">
        <f>Costs_breakdown_CM!$G$28</f>
        <v>1217.5324675324675</v>
      </c>
      <c r="N4" s="17">
        <f>Costs_breakdown_CM!$G$28</f>
        <v>1217.5324675324675</v>
      </c>
      <c r="O4" s="17">
        <f>Costs_breakdown_CM!$G$28</f>
        <v>1217.5324675324675</v>
      </c>
      <c r="P4" s="17">
        <f>Costs_breakdown_CM!$G$28</f>
        <v>1217.5324675324675</v>
      </c>
      <c r="Q4" s="17">
        <f>Costs_breakdown_CM!$G$28</f>
        <v>1217.5324675324675</v>
      </c>
      <c r="R4" s="17">
        <f>Costs_breakdown_CM!$G$28</f>
        <v>1217.5324675324675</v>
      </c>
      <c r="S4" s="17">
        <f>Costs_breakdown_CM!$G$28</f>
        <v>1217.5324675324675</v>
      </c>
      <c r="T4" s="17">
        <f>Costs_breakdown_CM!$G$28</f>
        <v>1217.5324675324675</v>
      </c>
      <c r="U4" s="17">
        <f>Costs_breakdown_CM!$G$28</f>
        <v>1217.5324675324675</v>
      </c>
      <c r="V4" s="17">
        <f>Costs_breakdown_CM!$G$28</f>
        <v>1217.5324675324675</v>
      </c>
      <c r="W4" s="17">
        <f>Costs_breakdown_CM!$G$28</f>
        <v>1217.5324675324675</v>
      </c>
      <c r="X4" s="17">
        <f>Costs_breakdown_CM!$G$28</f>
        <v>1217.5324675324675</v>
      </c>
      <c r="Y4" s="17">
        <f>Costs_breakdown_CM!$G$28</f>
        <v>1217.5324675324675</v>
      </c>
    </row>
    <row r="5" spans="1:25" x14ac:dyDescent="0.45">
      <c r="A5" s="14" t="s">
        <v>24</v>
      </c>
      <c r="B5" s="17"/>
      <c r="C5" s="17">
        <f>Costs_breakdown_CM!$G$29</f>
        <v>649.35064935064941</v>
      </c>
      <c r="D5" s="17">
        <f>Costs_breakdown_CM!$G$29</f>
        <v>649.35064935064941</v>
      </c>
      <c r="E5" s="17">
        <f>Costs_breakdown_CM!$G$29</f>
        <v>649.35064935064941</v>
      </c>
      <c r="F5" s="17">
        <f>Costs_breakdown_CM!$G$29</f>
        <v>649.35064935064941</v>
      </c>
      <c r="G5" s="17">
        <f>Costs_breakdown_CM!$G$29</f>
        <v>649.35064935064941</v>
      </c>
      <c r="H5" s="17">
        <f>Costs_breakdown_CM!$G$29</f>
        <v>649.35064935064941</v>
      </c>
      <c r="I5" s="17">
        <f>Costs_breakdown_CM!$G$29</f>
        <v>649.35064935064941</v>
      </c>
      <c r="J5" s="17">
        <f>Costs_breakdown_CM!$G$29</f>
        <v>649.35064935064941</v>
      </c>
      <c r="K5" s="17">
        <f>Costs_breakdown_CM!$G$29</f>
        <v>649.35064935064941</v>
      </c>
      <c r="L5" s="17">
        <f>Costs_breakdown_CM!$G$29</f>
        <v>649.35064935064941</v>
      </c>
      <c r="M5" s="17">
        <f>Costs_breakdown_CM!$G$29</f>
        <v>649.35064935064941</v>
      </c>
      <c r="N5" s="17">
        <f>Costs_breakdown_CM!$G$29</f>
        <v>649.35064935064941</v>
      </c>
      <c r="O5" s="17">
        <f>Costs_breakdown_CM!$G$29</f>
        <v>649.35064935064941</v>
      </c>
      <c r="P5" s="17">
        <f>Costs_breakdown_CM!$G$29</f>
        <v>649.35064935064941</v>
      </c>
      <c r="Q5" s="17">
        <f>Costs_breakdown_CM!$G$29</f>
        <v>649.35064935064941</v>
      </c>
      <c r="R5" s="17">
        <f>Costs_breakdown_CM!$G$29</f>
        <v>649.35064935064941</v>
      </c>
      <c r="S5" s="17">
        <f>Costs_breakdown_CM!$G$29</f>
        <v>649.35064935064941</v>
      </c>
      <c r="T5" s="17">
        <f>Costs_breakdown_CM!$G$29</f>
        <v>649.35064935064941</v>
      </c>
      <c r="U5" s="17">
        <f>Costs_breakdown_CM!$G$29</f>
        <v>649.35064935064941</v>
      </c>
      <c r="V5" s="17">
        <f>Costs_breakdown_CM!$G$29</f>
        <v>649.35064935064941</v>
      </c>
      <c r="W5" s="17">
        <f>Costs_breakdown_CM!$G$29</f>
        <v>649.35064935064941</v>
      </c>
      <c r="X5" s="17">
        <f>Costs_breakdown_CM!$G$29</f>
        <v>649.35064935064941</v>
      </c>
      <c r="Y5" s="17">
        <f>Costs_breakdown_CM!$G$29</f>
        <v>649.35064935064941</v>
      </c>
    </row>
    <row r="6" spans="1:25" x14ac:dyDescent="0.45">
      <c r="A6" s="14" t="s">
        <v>25</v>
      </c>
      <c r="B6" s="17"/>
      <c r="C6" s="17"/>
      <c r="D6" s="17">
        <f>Costs_breakdown_CM!$G$30</f>
        <v>389.61038961038963</v>
      </c>
      <c r="E6" s="17">
        <f>Costs_breakdown_CM!$G$30</f>
        <v>389.61038961038963</v>
      </c>
      <c r="F6" s="17">
        <f>Costs_breakdown_CM!$G$30</f>
        <v>389.61038961038963</v>
      </c>
      <c r="G6" s="17">
        <f>Costs_breakdown_CM!$G$30</f>
        <v>389.61038961038963</v>
      </c>
      <c r="H6" s="17">
        <f>Costs_breakdown_CM!$G$30</f>
        <v>389.61038961038963</v>
      </c>
      <c r="I6" s="17">
        <f>Costs_breakdown_CM!$G$30</f>
        <v>389.61038961038963</v>
      </c>
      <c r="J6" s="17">
        <f>Costs_breakdown_CM!$G$30</f>
        <v>389.61038961038963</v>
      </c>
      <c r="K6" s="17">
        <f>Costs_breakdown_CM!$G$30</f>
        <v>389.61038961038963</v>
      </c>
      <c r="L6" s="17">
        <f>Costs_breakdown_CM!$G$30</f>
        <v>389.61038961038963</v>
      </c>
      <c r="M6" s="17">
        <f>Costs_breakdown_CM!$G$30</f>
        <v>389.61038961038963</v>
      </c>
      <c r="N6" s="17">
        <f>Costs_breakdown_CM!$G$30</f>
        <v>389.61038961038963</v>
      </c>
      <c r="O6" s="17">
        <f>Costs_breakdown_CM!$G$30</f>
        <v>389.61038961038963</v>
      </c>
      <c r="P6" s="17">
        <f>Costs_breakdown_CM!$G$30</f>
        <v>389.61038961038963</v>
      </c>
      <c r="Q6" s="17">
        <f>Costs_breakdown_CM!$G$30</f>
        <v>389.61038961038963</v>
      </c>
      <c r="R6" s="17">
        <f>Costs_breakdown_CM!$G$30</f>
        <v>389.61038961038963</v>
      </c>
      <c r="S6" s="17">
        <f>Costs_breakdown_CM!$G$30</f>
        <v>389.61038961038963</v>
      </c>
      <c r="T6" s="17">
        <f>Costs_breakdown_CM!$G$30</f>
        <v>389.61038961038963</v>
      </c>
      <c r="U6" s="17">
        <f>Costs_breakdown_CM!$G$30</f>
        <v>389.61038961038963</v>
      </c>
      <c r="V6" s="17">
        <f>Costs_breakdown_CM!$G$30</f>
        <v>389.61038961038963</v>
      </c>
      <c r="W6" s="17">
        <f>Costs_breakdown_CM!$G$30</f>
        <v>389.61038961038963</v>
      </c>
      <c r="X6" s="17">
        <f>Costs_breakdown_CM!$G$30</f>
        <v>389.61038961038963</v>
      </c>
      <c r="Y6" s="17">
        <f>Costs_breakdown_CM!$G$30</f>
        <v>389.61038961038963</v>
      </c>
    </row>
    <row r="7" spans="1:25" x14ac:dyDescent="0.45">
      <c r="A7" s="14" t="s">
        <v>26</v>
      </c>
      <c r="B7" s="17"/>
      <c r="C7" s="17"/>
      <c r="D7" s="17">
        <f>Costs_breakdown_CM!$G$31</f>
        <v>649.35064935064941</v>
      </c>
      <c r="E7" s="17">
        <f>Costs_breakdown_CM!$G$31</f>
        <v>649.35064935064941</v>
      </c>
      <c r="F7" s="17">
        <f>Costs_breakdown_CM!$G$31</f>
        <v>649.35064935064941</v>
      </c>
      <c r="G7" s="17">
        <f>Costs_breakdown_CM!$G$31</f>
        <v>649.35064935064941</v>
      </c>
      <c r="H7" s="17">
        <f>Costs_breakdown_CM!$G$31</f>
        <v>649.35064935064941</v>
      </c>
      <c r="I7" s="17">
        <f>Costs_breakdown_CM!$G$31</f>
        <v>649.35064935064941</v>
      </c>
      <c r="J7" s="17">
        <f>Costs_breakdown_CM!$G$31</f>
        <v>649.35064935064941</v>
      </c>
      <c r="K7" s="17">
        <f>Costs_breakdown_CM!$G$31</f>
        <v>649.35064935064941</v>
      </c>
      <c r="L7" s="17">
        <f>Costs_breakdown_CM!$G$31</f>
        <v>649.35064935064941</v>
      </c>
      <c r="M7" s="17">
        <f>Costs_breakdown_CM!$G$31</f>
        <v>649.35064935064941</v>
      </c>
      <c r="N7" s="17">
        <f>Costs_breakdown_CM!$G$31</f>
        <v>649.35064935064941</v>
      </c>
      <c r="O7" s="17">
        <f>Costs_breakdown_CM!$G$31</f>
        <v>649.35064935064941</v>
      </c>
      <c r="P7" s="17">
        <f>Costs_breakdown_CM!$G$31</f>
        <v>649.35064935064941</v>
      </c>
      <c r="Q7" s="17">
        <f>Costs_breakdown_CM!$G$31</f>
        <v>649.35064935064941</v>
      </c>
      <c r="R7" s="17">
        <f>Costs_breakdown_CM!$G$31</f>
        <v>649.35064935064941</v>
      </c>
      <c r="S7" s="17">
        <f>Costs_breakdown_CM!$G$31</f>
        <v>649.35064935064941</v>
      </c>
      <c r="T7" s="17">
        <f>Costs_breakdown_CM!$G$31</f>
        <v>649.35064935064941</v>
      </c>
      <c r="U7" s="17">
        <f>Costs_breakdown_CM!$G$31</f>
        <v>649.35064935064941</v>
      </c>
      <c r="V7" s="17">
        <f>Costs_breakdown_CM!$G$31</f>
        <v>649.35064935064941</v>
      </c>
      <c r="W7" s="17">
        <f>Costs_breakdown_CM!$G$31</f>
        <v>649.35064935064941</v>
      </c>
      <c r="X7" s="17">
        <f>Costs_breakdown_CM!$G$31</f>
        <v>649.35064935064941</v>
      </c>
      <c r="Y7" s="17">
        <f>Costs_breakdown_CM!$G$31</f>
        <v>649.35064935064941</v>
      </c>
    </row>
    <row r="8" spans="1:25" x14ac:dyDescent="0.45">
      <c r="A8" t="s">
        <v>27</v>
      </c>
      <c r="B8" s="17"/>
      <c r="C8" s="17">
        <f>Costs_breakdown_CM!$G$32</f>
        <v>243.50649350649351</v>
      </c>
      <c r="D8" s="17">
        <f>Costs_breakdown_CM!$G$32</f>
        <v>243.50649350649351</v>
      </c>
      <c r="E8" s="17">
        <f>Costs_breakdown_CM!$G$32</f>
        <v>243.50649350649351</v>
      </c>
      <c r="F8" s="17">
        <f>Costs_breakdown_CM!$G$32</f>
        <v>243.50649350649351</v>
      </c>
      <c r="G8" s="17">
        <f>Costs_breakdown_CM!$G$32</f>
        <v>243.50649350649351</v>
      </c>
      <c r="H8" s="17">
        <f>Costs_breakdown_CM!$G$32</f>
        <v>243.50649350649351</v>
      </c>
      <c r="I8" s="17">
        <f>Costs_breakdown_CM!$G$32</f>
        <v>243.50649350649351</v>
      </c>
      <c r="J8" s="17">
        <f>Costs_breakdown_CM!$G$32</f>
        <v>243.50649350649351</v>
      </c>
      <c r="K8" s="17">
        <f>Costs_breakdown_CM!$G$32</f>
        <v>243.50649350649351</v>
      </c>
      <c r="L8" s="17">
        <f>Costs_breakdown_CM!$G$32</f>
        <v>243.50649350649351</v>
      </c>
      <c r="M8" s="17">
        <f>Costs_breakdown_CM!$G$32</f>
        <v>243.50649350649351</v>
      </c>
      <c r="N8" s="17">
        <f>Costs_breakdown_CM!$G$32</f>
        <v>243.50649350649351</v>
      </c>
      <c r="O8" s="17">
        <f>Costs_breakdown_CM!$G$32</f>
        <v>243.50649350649351</v>
      </c>
      <c r="P8" s="17">
        <f>Costs_breakdown_CM!$G$32</f>
        <v>243.50649350649351</v>
      </c>
      <c r="Q8" s="17">
        <f>Costs_breakdown_CM!$G$32</f>
        <v>243.50649350649351</v>
      </c>
      <c r="R8" s="17">
        <f>Costs_breakdown_CM!$G$32</f>
        <v>243.50649350649351</v>
      </c>
      <c r="S8" s="17">
        <f>Costs_breakdown_CM!$G$32</f>
        <v>243.50649350649351</v>
      </c>
      <c r="T8" s="17">
        <f>Costs_breakdown_CM!$G$32</f>
        <v>243.50649350649351</v>
      </c>
      <c r="U8" s="17">
        <f>Costs_breakdown_CM!$G$32</f>
        <v>243.50649350649351</v>
      </c>
      <c r="V8" s="17">
        <f>Costs_breakdown_CM!$G$32</f>
        <v>243.50649350649351</v>
      </c>
      <c r="W8" s="17">
        <f>Costs_breakdown_CM!$G$32</f>
        <v>243.50649350649351</v>
      </c>
      <c r="X8" s="17">
        <f>Costs_breakdown_CM!$G$32</f>
        <v>243.50649350649351</v>
      </c>
      <c r="Y8" s="17">
        <f>Costs_breakdown_CM!$G$32</f>
        <v>243.50649350649351</v>
      </c>
    </row>
    <row r="9" spans="1:25" x14ac:dyDescent="0.45">
      <c r="A9" t="s">
        <v>28</v>
      </c>
      <c r="B9" s="17"/>
      <c r="C9" s="17"/>
      <c r="D9" s="17">
        <f>Costs_breakdown_CM!$G$33</f>
        <v>324.6753246753247</v>
      </c>
      <c r="E9" s="17">
        <f>Costs_breakdown_CM!$G$33</f>
        <v>324.6753246753247</v>
      </c>
      <c r="F9" s="17">
        <f>Costs_breakdown_CM!$G$33</f>
        <v>324.6753246753247</v>
      </c>
      <c r="G9" s="17">
        <f>Costs_breakdown_CM!$G$33</f>
        <v>324.6753246753247</v>
      </c>
      <c r="H9" s="17">
        <f>Costs_breakdown_CM!$G$33</f>
        <v>324.6753246753247</v>
      </c>
      <c r="I9" s="17">
        <f>Costs_breakdown_CM!$G$33</f>
        <v>324.6753246753247</v>
      </c>
      <c r="J9" s="17">
        <f>Costs_breakdown_CM!$G$33</f>
        <v>324.6753246753247</v>
      </c>
      <c r="K9" s="17">
        <f>Costs_breakdown_CM!$G$33</f>
        <v>324.6753246753247</v>
      </c>
      <c r="L9" s="17">
        <f>Costs_breakdown_CM!$G$33</f>
        <v>324.6753246753247</v>
      </c>
      <c r="M9" s="17">
        <f>Costs_breakdown_CM!$G$33</f>
        <v>324.6753246753247</v>
      </c>
      <c r="N9" s="17">
        <f>Costs_breakdown_CM!$G$33</f>
        <v>324.6753246753247</v>
      </c>
      <c r="O9" s="17">
        <f>Costs_breakdown_CM!$G$33</f>
        <v>324.6753246753247</v>
      </c>
      <c r="P9" s="17">
        <f>Costs_breakdown_CM!$G$33</f>
        <v>324.6753246753247</v>
      </c>
      <c r="Q9" s="17">
        <f>Costs_breakdown_CM!$G$33</f>
        <v>324.6753246753247</v>
      </c>
      <c r="R9" s="17">
        <f>Costs_breakdown_CM!$G$33</f>
        <v>324.6753246753247</v>
      </c>
      <c r="S9" s="17">
        <f>Costs_breakdown_CM!$G$33</f>
        <v>324.6753246753247</v>
      </c>
      <c r="T9" s="17">
        <f>Costs_breakdown_CM!$G$33</f>
        <v>324.6753246753247</v>
      </c>
      <c r="U9" s="17">
        <f>Costs_breakdown_CM!$G$33</f>
        <v>324.6753246753247</v>
      </c>
      <c r="V9" s="17">
        <f>Costs_breakdown_CM!$G$33</f>
        <v>324.6753246753247</v>
      </c>
      <c r="W9" s="17">
        <f>Costs_breakdown_CM!$G$33</f>
        <v>324.6753246753247</v>
      </c>
      <c r="X9" s="17">
        <f>Costs_breakdown_CM!$G$33</f>
        <v>324.6753246753247</v>
      </c>
      <c r="Y9" s="17">
        <f>Costs_breakdown_CM!$G$33</f>
        <v>324.6753246753247</v>
      </c>
    </row>
    <row r="10" spans="1:25" x14ac:dyDescent="0.45">
      <c r="A10" t="s">
        <v>29</v>
      </c>
      <c r="B10" s="17"/>
      <c r="C10" s="17"/>
      <c r="D10" s="17">
        <f>Costs_breakdown_CM!$G$34</f>
        <v>202.92207792207793</v>
      </c>
      <c r="E10" s="17">
        <f>Costs_breakdown_CM!$G$34</f>
        <v>202.92207792207793</v>
      </c>
      <c r="F10" s="17">
        <f>Costs_breakdown_CM!$G$34</f>
        <v>202.92207792207793</v>
      </c>
      <c r="G10" s="17">
        <f>Costs_breakdown_CM!$G$34</f>
        <v>202.92207792207793</v>
      </c>
      <c r="H10" s="17">
        <f>Costs_breakdown_CM!$G$34</f>
        <v>202.92207792207793</v>
      </c>
      <c r="I10" s="17">
        <f>Costs_breakdown_CM!$G$34</f>
        <v>202.92207792207793</v>
      </c>
      <c r="J10" s="17">
        <f>Costs_breakdown_CM!$G$34</f>
        <v>202.92207792207793</v>
      </c>
      <c r="K10" s="17">
        <f>Costs_breakdown_CM!$G$34</f>
        <v>202.92207792207793</v>
      </c>
      <c r="L10" s="17">
        <f>Costs_breakdown_CM!$G$34</f>
        <v>202.92207792207793</v>
      </c>
      <c r="M10" s="17">
        <f>Costs_breakdown_CM!$G$34</f>
        <v>202.92207792207793</v>
      </c>
      <c r="N10" s="17">
        <f>Costs_breakdown_CM!$G$34</f>
        <v>202.92207792207793</v>
      </c>
      <c r="O10" s="17">
        <f>Costs_breakdown_CM!$G$34</f>
        <v>202.92207792207793</v>
      </c>
      <c r="P10" s="17">
        <f>Costs_breakdown_CM!$G$34</f>
        <v>202.92207792207793</v>
      </c>
      <c r="Q10" s="17">
        <f>Costs_breakdown_CM!$G$34</f>
        <v>202.92207792207793</v>
      </c>
      <c r="R10" s="17">
        <f>Costs_breakdown_CM!$G$34</f>
        <v>202.92207792207793</v>
      </c>
      <c r="S10" s="17">
        <f>Costs_breakdown_CM!$G$34</f>
        <v>202.92207792207793</v>
      </c>
      <c r="T10" s="17">
        <f>Costs_breakdown_CM!$G$34</f>
        <v>202.92207792207793</v>
      </c>
      <c r="U10" s="17">
        <f>Costs_breakdown_CM!$G$34</f>
        <v>202.92207792207793</v>
      </c>
      <c r="V10" s="17">
        <f>Costs_breakdown_CM!$G$34</f>
        <v>202.92207792207793</v>
      </c>
      <c r="W10" s="17">
        <f>Costs_breakdown_CM!$G$34</f>
        <v>202.92207792207793</v>
      </c>
      <c r="X10" s="17">
        <f>Costs_breakdown_CM!$G$34</f>
        <v>202.92207792207793</v>
      </c>
      <c r="Y10" s="17">
        <f>Costs_breakdown_CM!$G$34</f>
        <v>202.92207792207793</v>
      </c>
    </row>
    <row r="11" spans="1:25" x14ac:dyDescent="0.45">
      <c r="A11" s="1" t="s">
        <v>20</v>
      </c>
      <c r="B11" s="17">
        <f>SUM(B4:B10)</f>
        <v>1217.5324675324675</v>
      </c>
      <c r="C11" s="17">
        <f t="shared" ref="C11:Y11" si="1">SUM(C4:C10)</f>
        <v>2110.3896103896104</v>
      </c>
      <c r="D11" s="17">
        <f t="shared" si="1"/>
        <v>3676.9480519480517</v>
      </c>
      <c r="E11" s="17">
        <f t="shared" si="1"/>
        <v>3676.9480519480517</v>
      </c>
      <c r="F11" s="17">
        <f t="shared" si="1"/>
        <v>3676.9480519480517</v>
      </c>
      <c r="G11" s="17">
        <f t="shared" si="1"/>
        <v>3676.9480519480517</v>
      </c>
      <c r="H11" s="17">
        <f t="shared" si="1"/>
        <v>3676.9480519480517</v>
      </c>
      <c r="I11" s="17">
        <f t="shared" si="1"/>
        <v>3676.9480519480517</v>
      </c>
      <c r="J11" s="17">
        <f t="shared" si="1"/>
        <v>3676.9480519480517</v>
      </c>
      <c r="K11" s="17">
        <f t="shared" si="1"/>
        <v>3676.9480519480517</v>
      </c>
      <c r="L11" s="17">
        <f t="shared" si="1"/>
        <v>3676.9480519480517</v>
      </c>
      <c r="M11" s="17">
        <f t="shared" si="1"/>
        <v>3676.9480519480517</v>
      </c>
      <c r="N11" s="17">
        <f t="shared" si="1"/>
        <v>3676.9480519480517</v>
      </c>
      <c r="O11" s="17">
        <f t="shared" si="1"/>
        <v>3676.9480519480517</v>
      </c>
      <c r="P11" s="17">
        <f t="shared" si="1"/>
        <v>3676.9480519480517</v>
      </c>
      <c r="Q11" s="17">
        <f t="shared" si="1"/>
        <v>3676.9480519480517</v>
      </c>
      <c r="R11" s="17">
        <f t="shared" si="1"/>
        <v>3676.9480519480517</v>
      </c>
      <c r="S11" s="17">
        <f t="shared" si="1"/>
        <v>3676.9480519480517</v>
      </c>
      <c r="T11" s="17">
        <f t="shared" si="1"/>
        <v>3676.9480519480517</v>
      </c>
      <c r="U11" s="17">
        <f t="shared" si="1"/>
        <v>3676.9480519480517</v>
      </c>
      <c r="V11" s="17">
        <f t="shared" si="1"/>
        <v>3676.9480519480517</v>
      </c>
      <c r="W11" s="17">
        <f t="shared" si="1"/>
        <v>3676.9480519480517</v>
      </c>
      <c r="X11" s="17">
        <f t="shared" si="1"/>
        <v>3676.9480519480517</v>
      </c>
      <c r="Y11" s="17">
        <f t="shared" si="1"/>
        <v>3676.9480519480517</v>
      </c>
    </row>
    <row r="12" spans="1:25" x14ac:dyDescent="0.45">
      <c r="A12" t="s">
        <v>44</v>
      </c>
      <c r="B12" s="17"/>
      <c r="C12" s="17">
        <v>1</v>
      </c>
      <c r="D12" s="17">
        <v>2</v>
      </c>
      <c r="E12" s="17">
        <v>3</v>
      </c>
      <c r="F12" s="17">
        <v>4</v>
      </c>
      <c r="G12" s="17">
        <v>5</v>
      </c>
      <c r="H12" s="17">
        <v>6</v>
      </c>
      <c r="I12" s="17">
        <v>6</v>
      </c>
      <c r="J12" s="17">
        <v>6</v>
      </c>
      <c r="K12" s="17">
        <v>6</v>
      </c>
      <c r="L12" s="17">
        <v>6</v>
      </c>
      <c r="M12" s="17">
        <v>6</v>
      </c>
      <c r="N12" s="17">
        <v>6</v>
      </c>
      <c r="O12" s="17">
        <v>6</v>
      </c>
      <c r="P12" s="17">
        <v>6</v>
      </c>
      <c r="Q12" s="17">
        <v>6</v>
      </c>
      <c r="R12" s="17">
        <v>6</v>
      </c>
      <c r="S12" s="17">
        <v>6</v>
      </c>
      <c r="T12" s="17">
        <v>6</v>
      </c>
      <c r="U12" s="17">
        <v>6</v>
      </c>
      <c r="V12" s="17">
        <v>6</v>
      </c>
      <c r="W12" s="17">
        <v>6</v>
      </c>
      <c r="X12" s="17">
        <v>6</v>
      </c>
      <c r="Y12" s="17">
        <v>6</v>
      </c>
    </row>
    <row r="13" spans="1:25" x14ac:dyDescent="0.45">
      <c r="A13" s="1" t="s">
        <v>45</v>
      </c>
      <c r="B13" s="17"/>
      <c r="C13" s="17">
        <v>20698</v>
      </c>
      <c r="D13" s="17">
        <v>20698</v>
      </c>
      <c r="E13" s="7">
        <v>20698</v>
      </c>
      <c r="F13" s="7">
        <v>20698</v>
      </c>
      <c r="G13" s="7">
        <v>20698</v>
      </c>
      <c r="H13" s="7">
        <v>20698</v>
      </c>
      <c r="I13" s="7">
        <v>20698</v>
      </c>
      <c r="J13" s="7">
        <v>20698</v>
      </c>
      <c r="K13" s="7">
        <v>20698</v>
      </c>
      <c r="L13" s="7">
        <v>20698</v>
      </c>
      <c r="M13" s="7">
        <v>20698</v>
      </c>
      <c r="N13" s="7">
        <v>20698</v>
      </c>
      <c r="O13" s="7">
        <v>20698</v>
      </c>
      <c r="P13" s="7">
        <v>20698</v>
      </c>
      <c r="Q13" s="7">
        <v>20698</v>
      </c>
      <c r="R13" s="7">
        <v>20698</v>
      </c>
      <c r="S13" s="7">
        <v>20698</v>
      </c>
      <c r="T13" s="7">
        <v>20698</v>
      </c>
      <c r="U13" s="7">
        <v>20698</v>
      </c>
      <c r="V13" s="7">
        <v>20698</v>
      </c>
      <c r="W13" s="7">
        <v>20698</v>
      </c>
      <c r="X13" s="7">
        <v>20698</v>
      </c>
      <c r="Y13" s="7">
        <v>20698</v>
      </c>
    </row>
    <row r="14" spans="1:25" x14ac:dyDescent="0.4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x14ac:dyDescent="0.4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x14ac:dyDescent="0.4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x14ac:dyDescent="0.45">
      <c r="A17" t="s">
        <v>46</v>
      </c>
      <c r="B17" s="17"/>
      <c r="C17" s="17"/>
      <c r="D17" s="17"/>
      <c r="E17" s="17"/>
      <c r="F17" s="17"/>
      <c r="G17" s="17"/>
      <c r="H17" s="17"/>
      <c r="I17" s="17"/>
      <c r="J17" s="17">
        <f>Assumptions_CM!$B$3*(1-Assumptions_CM!$B$2)</f>
        <v>82320</v>
      </c>
      <c r="K17" s="17">
        <f>Assumptions_CM!$B$3*(1-Assumptions_CM!$B$2)</f>
        <v>82320</v>
      </c>
      <c r="L17" s="17">
        <f>Assumptions_CM!$B$3*(1-Assumptions_CM!$B$2)</f>
        <v>82320</v>
      </c>
      <c r="M17" s="17">
        <f>Assumptions_CM!$B$3*(1-Assumptions_CM!$B$2)</f>
        <v>82320</v>
      </c>
      <c r="N17" s="17">
        <f>Assumptions_CM!$B$3*(1-Assumptions_CM!$B$2)</f>
        <v>82320</v>
      </c>
      <c r="O17" s="17">
        <f>Assumptions_CM!$B$3*(1-Assumptions_CM!$B$2)</f>
        <v>82320</v>
      </c>
      <c r="P17" s="17">
        <f>Assumptions_CM!$B$3*(1-Assumptions_CM!$B$2)</f>
        <v>82320</v>
      </c>
      <c r="Q17" s="17">
        <f>Assumptions_CM!$B$3*(1-Assumptions_CM!$B$2)</f>
        <v>82320</v>
      </c>
      <c r="R17" s="17">
        <f>Assumptions_CM!$B$3*(1-Assumptions_CM!$B$2)</f>
        <v>82320</v>
      </c>
      <c r="S17" s="17">
        <f>Assumptions_CM!$B$3*(1-Assumptions_CM!$B$2)</f>
        <v>82320</v>
      </c>
      <c r="T17" s="17">
        <f>Assumptions_CM!$B$3*(1-Assumptions_CM!$B$2)</f>
        <v>82320</v>
      </c>
      <c r="U17" s="17">
        <f>Assumptions_CM!$B$3*(1-Assumptions_CM!$B$2)</f>
        <v>82320</v>
      </c>
      <c r="V17" s="17">
        <f>Assumptions_CM!$B$3*(1-Assumptions_CM!$B$2)</f>
        <v>82320</v>
      </c>
      <c r="W17" s="17">
        <f>Assumptions_CM!$B$3*(1-Assumptions_CM!$B$2)</f>
        <v>82320</v>
      </c>
      <c r="X17" s="17">
        <f>Assumptions_CM!$B$3*(1-Assumptions_CM!$B$2)</f>
        <v>82320</v>
      </c>
      <c r="Y17" s="17">
        <f>Assumptions_CM!$B$3*(1-Assumptions_CM!$B$2)</f>
        <v>82320</v>
      </c>
    </row>
    <row r="18" spans="1:25" x14ac:dyDescent="0.45">
      <c r="A18" t="s">
        <v>47</v>
      </c>
      <c r="B18" s="17">
        <f>B17*Assumptions_CM!$B$5</f>
        <v>0</v>
      </c>
      <c r="C18" s="17">
        <f>C17*Assumptions_CM!$B$5</f>
        <v>0</v>
      </c>
      <c r="D18" s="17">
        <f>D17*Assumptions_CM!$B$5</f>
        <v>0</v>
      </c>
      <c r="E18" s="17">
        <f>E17*Assumptions_CM!$B$5</f>
        <v>0</v>
      </c>
      <c r="F18" s="17">
        <f>F17*Assumptions_CM!$B$5</f>
        <v>0</v>
      </c>
      <c r="G18" s="17">
        <f>G17*Assumptions_CM!$B$5</f>
        <v>0</v>
      </c>
      <c r="H18" s="17">
        <f>H17*Assumptions_CM!$B$5</f>
        <v>0</v>
      </c>
      <c r="I18" s="17">
        <f>I17*Assumptions_CM!$B$5</f>
        <v>0</v>
      </c>
      <c r="J18" s="17">
        <f>J17*Assumptions_CM!$B$5</f>
        <v>41160</v>
      </c>
      <c r="K18" s="17">
        <f>K17*Assumptions_CM!$B$5</f>
        <v>41160</v>
      </c>
      <c r="L18" s="17">
        <f>L17*Assumptions_CM!$B$5</f>
        <v>41160</v>
      </c>
      <c r="M18" s="17">
        <f>M17*Assumptions_CM!$B$5</f>
        <v>41160</v>
      </c>
      <c r="N18" s="17">
        <f>N17*Assumptions_CM!$B$5</f>
        <v>41160</v>
      </c>
      <c r="O18" s="17">
        <f>O17*Assumptions_CM!$B$5</f>
        <v>41160</v>
      </c>
      <c r="P18" s="17">
        <f>P17*Assumptions_CM!$B$5</f>
        <v>41160</v>
      </c>
      <c r="Q18" s="17">
        <f>Q17*Assumptions_CM!$B$5</f>
        <v>41160</v>
      </c>
      <c r="R18" s="17">
        <f>R17*Assumptions_CM!$B$5</f>
        <v>41160</v>
      </c>
      <c r="S18" s="17">
        <f>S17*Assumptions_CM!$B$5</f>
        <v>41160</v>
      </c>
      <c r="T18" s="17">
        <f>T17*Assumptions_CM!$B$5</f>
        <v>41160</v>
      </c>
      <c r="U18" s="17">
        <f>U17*Assumptions_CM!$B$5</f>
        <v>41160</v>
      </c>
      <c r="V18" s="17">
        <f>V17*Assumptions_CM!$B$5</f>
        <v>41160</v>
      </c>
      <c r="W18" s="17">
        <f>W17*Assumptions_CM!$B$5</f>
        <v>41160</v>
      </c>
      <c r="X18" s="17">
        <f>X17*Assumptions_CM!$B$5</f>
        <v>41160</v>
      </c>
      <c r="Y18" s="17">
        <f>Y17*Assumptions_CM!$B$5</f>
        <v>41160</v>
      </c>
    </row>
    <row r="19" spans="1:25" x14ac:dyDescent="0.45">
      <c r="A19" t="s">
        <v>48</v>
      </c>
      <c r="B19" s="17">
        <f>B18*Assumptions_CM!$B$4</f>
        <v>0</v>
      </c>
      <c r="C19" s="17">
        <f>C18*Assumptions_CM!$B$4</f>
        <v>0</v>
      </c>
      <c r="D19" s="17">
        <f>D18*Assumptions_CM!$B$4</f>
        <v>0</v>
      </c>
      <c r="E19" s="17">
        <f>E18*Assumptions_CM!$B$4</f>
        <v>0</v>
      </c>
      <c r="F19" s="17">
        <f>F18*Assumptions_CM!$B$4</f>
        <v>0</v>
      </c>
      <c r="G19" s="17">
        <f>G18*Assumptions_CM!$B$4</f>
        <v>0</v>
      </c>
      <c r="H19" s="17">
        <f>H18*Assumptions_CM!$B$4</f>
        <v>0</v>
      </c>
      <c r="I19" s="17">
        <f>I18*Assumptions_CM!$B$4</f>
        <v>0</v>
      </c>
      <c r="J19" s="17">
        <f>J18*Assumptions_CM!$B$4</f>
        <v>172872</v>
      </c>
      <c r="K19" s="17">
        <f>K18*Assumptions_CM!$B$4</f>
        <v>172872</v>
      </c>
      <c r="L19" s="17">
        <f>L18*Assumptions_CM!$B$4</f>
        <v>172872</v>
      </c>
      <c r="M19" s="17">
        <f>M18*Assumptions_CM!$B$4</f>
        <v>172872</v>
      </c>
      <c r="N19" s="17">
        <f>N18*Assumptions_CM!$B$4</f>
        <v>172872</v>
      </c>
      <c r="O19" s="17">
        <f>O18*Assumptions_CM!$B$4</f>
        <v>172872</v>
      </c>
      <c r="P19" s="17">
        <f>P18*Assumptions_CM!$B$4</f>
        <v>172872</v>
      </c>
      <c r="Q19" s="17">
        <f>Q18*Assumptions_CM!$B$4</f>
        <v>172872</v>
      </c>
      <c r="R19" s="17">
        <f>R18*Assumptions_CM!$B$4</f>
        <v>172872</v>
      </c>
      <c r="S19" s="17">
        <f>S18*Assumptions_CM!$B$4</f>
        <v>172872</v>
      </c>
      <c r="T19" s="17">
        <f>T18*Assumptions_CM!$B$4</f>
        <v>172872</v>
      </c>
      <c r="U19" s="17">
        <f>U18*Assumptions_CM!$B$4</f>
        <v>172872</v>
      </c>
      <c r="V19" s="17">
        <f>V18*Assumptions_CM!$B$4</f>
        <v>172872</v>
      </c>
      <c r="W19" s="17">
        <f>W18*Assumptions_CM!$B$4</f>
        <v>172872</v>
      </c>
      <c r="X19" s="17">
        <f>X18*Assumptions_CM!$B$4</f>
        <v>172872</v>
      </c>
      <c r="Y19" s="17">
        <f>Y18*Assumptions_CM!$B$4</f>
        <v>172872</v>
      </c>
    </row>
    <row r="20" spans="1:25" x14ac:dyDescent="0.45">
      <c r="A20" t="s">
        <v>49</v>
      </c>
      <c r="B20" s="17">
        <f t="shared" ref="B20:Y20" si="2">B2+B13+B11</f>
        <v>311282.46753246756</v>
      </c>
      <c r="C20" s="17">
        <f t="shared" si="2"/>
        <v>22808.389610389611</v>
      </c>
      <c r="D20" s="17">
        <f t="shared" si="2"/>
        <v>24374.948051948053</v>
      </c>
      <c r="E20" s="17">
        <f t="shared" si="2"/>
        <v>24374.948051948053</v>
      </c>
      <c r="F20" s="17">
        <f t="shared" si="2"/>
        <v>24374.948051948053</v>
      </c>
      <c r="G20" s="17">
        <f t="shared" si="2"/>
        <v>24374.948051948053</v>
      </c>
      <c r="H20" s="17">
        <f t="shared" si="2"/>
        <v>24374.948051948053</v>
      </c>
      <c r="I20" s="17">
        <f t="shared" si="2"/>
        <v>24374.948051948053</v>
      </c>
      <c r="J20" s="17">
        <f t="shared" si="2"/>
        <v>24374.948051948053</v>
      </c>
      <c r="K20" s="17">
        <f t="shared" si="2"/>
        <v>24374.948051948053</v>
      </c>
      <c r="L20" s="17">
        <f t="shared" si="2"/>
        <v>24374.948051948053</v>
      </c>
      <c r="M20" s="17">
        <f t="shared" si="2"/>
        <v>24374.948051948053</v>
      </c>
      <c r="N20" s="17">
        <f t="shared" si="2"/>
        <v>24374.948051948053</v>
      </c>
      <c r="O20" s="17">
        <f t="shared" si="2"/>
        <v>24374.948051948053</v>
      </c>
      <c r="P20" s="17">
        <f t="shared" si="2"/>
        <v>24374.948051948053</v>
      </c>
      <c r="Q20" s="17">
        <f t="shared" si="2"/>
        <v>24374.948051948053</v>
      </c>
      <c r="R20" s="17">
        <f t="shared" si="2"/>
        <v>24374.948051948053</v>
      </c>
      <c r="S20" s="17">
        <f t="shared" si="2"/>
        <v>24374.948051948053</v>
      </c>
      <c r="T20" s="17">
        <f t="shared" si="2"/>
        <v>24374.948051948053</v>
      </c>
      <c r="U20" s="17">
        <f t="shared" si="2"/>
        <v>24374.948051948053</v>
      </c>
      <c r="V20" s="17">
        <f t="shared" si="2"/>
        <v>24374.948051948053</v>
      </c>
      <c r="W20" s="17">
        <f t="shared" si="2"/>
        <v>24374.948051948053</v>
      </c>
      <c r="X20" s="17">
        <f t="shared" si="2"/>
        <v>24374.948051948053</v>
      </c>
      <c r="Y20" s="17">
        <f t="shared" si="2"/>
        <v>24374.948051948053</v>
      </c>
    </row>
    <row r="21" spans="1:25" x14ac:dyDescent="0.45">
      <c r="A21" t="s">
        <v>50</v>
      </c>
      <c r="B21" s="17">
        <f t="shared" ref="B21:Y21" si="3">B19-B20</f>
        <v>-311282.46753246756</v>
      </c>
      <c r="C21" s="17">
        <f t="shared" si="3"/>
        <v>-22808.389610389611</v>
      </c>
      <c r="D21" s="17">
        <f t="shared" si="3"/>
        <v>-24374.948051948053</v>
      </c>
      <c r="E21" s="17">
        <f t="shared" si="3"/>
        <v>-24374.948051948053</v>
      </c>
      <c r="F21" s="17">
        <f t="shared" si="3"/>
        <v>-24374.948051948053</v>
      </c>
      <c r="G21" s="17">
        <f t="shared" si="3"/>
        <v>-24374.948051948053</v>
      </c>
      <c r="H21" s="17">
        <f t="shared" si="3"/>
        <v>-24374.948051948053</v>
      </c>
      <c r="I21" s="17">
        <f t="shared" si="3"/>
        <v>-24374.948051948053</v>
      </c>
      <c r="J21" s="17">
        <f t="shared" si="3"/>
        <v>148497.05194805196</v>
      </c>
      <c r="K21" s="17">
        <f t="shared" si="3"/>
        <v>148497.05194805196</v>
      </c>
      <c r="L21" s="17">
        <f t="shared" si="3"/>
        <v>148497.05194805196</v>
      </c>
      <c r="M21" s="17">
        <f t="shared" si="3"/>
        <v>148497.05194805196</v>
      </c>
      <c r="N21" s="17">
        <f t="shared" si="3"/>
        <v>148497.05194805196</v>
      </c>
      <c r="O21" s="17">
        <f t="shared" si="3"/>
        <v>148497.05194805196</v>
      </c>
      <c r="P21" s="17">
        <f t="shared" si="3"/>
        <v>148497.05194805196</v>
      </c>
      <c r="Q21" s="17">
        <f t="shared" si="3"/>
        <v>148497.05194805196</v>
      </c>
      <c r="R21" s="17">
        <f t="shared" si="3"/>
        <v>148497.05194805196</v>
      </c>
      <c r="S21" s="17">
        <f t="shared" si="3"/>
        <v>148497.05194805196</v>
      </c>
      <c r="T21" s="17">
        <f t="shared" si="3"/>
        <v>148497.05194805196</v>
      </c>
      <c r="U21" s="17">
        <f t="shared" si="3"/>
        <v>148497.05194805196</v>
      </c>
      <c r="V21" s="17">
        <f t="shared" si="3"/>
        <v>148497.05194805196</v>
      </c>
      <c r="W21" s="17">
        <f t="shared" si="3"/>
        <v>148497.05194805196</v>
      </c>
      <c r="X21" s="17">
        <f t="shared" si="3"/>
        <v>148497.05194805196</v>
      </c>
      <c r="Y21" s="17">
        <f t="shared" si="3"/>
        <v>148497.05194805196</v>
      </c>
    </row>
    <row r="22" spans="1:25" x14ac:dyDescent="0.45">
      <c r="A22" t="s">
        <v>51</v>
      </c>
      <c r="B22" s="7">
        <f>B21</f>
        <v>-311282.46753246756</v>
      </c>
      <c r="C22" s="7">
        <f t="shared" ref="C22:Y22" si="4">B22+C21</f>
        <v>-334090.85714285716</v>
      </c>
      <c r="D22" s="7">
        <f t="shared" si="4"/>
        <v>-358465.8051948052</v>
      </c>
      <c r="E22" s="7">
        <f t="shared" si="4"/>
        <v>-382840.75324675324</v>
      </c>
      <c r="F22" s="7">
        <f t="shared" si="4"/>
        <v>-407215.70129870129</v>
      </c>
      <c r="G22" s="7">
        <f t="shared" si="4"/>
        <v>-431590.64935064933</v>
      </c>
      <c r="H22" s="7">
        <f t="shared" si="4"/>
        <v>-455965.59740259737</v>
      </c>
      <c r="I22" s="7">
        <f t="shared" si="4"/>
        <v>-480340.54545454541</v>
      </c>
      <c r="J22" s="7">
        <f t="shared" si="4"/>
        <v>-331843.49350649345</v>
      </c>
      <c r="K22" s="7">
        <f t="shared" si="4"/>
        <v>-183346.4415584415</v>
      </c>
      <c r="L22" s="7">
        <f t="shared" si="4"/>
        <v>-34849.389610389539</v>
      </c>
      <c r="M22" s="7">
        <f t="shared" si="4"/>
        <v>113647.66233766242</v>
      </c>
      <c r="N22" s="7">
        <f t="shared" si="4"/>
        <v>262144.71428571438</v>
      </c>
      <c r="O22" s="7">
        <f t="shared" si="4"/>
        <v>410641.76623376634</v>
      </c>
      <c r="P22" s="7">
        <f t="shared" si="4"/>
        <v>559138.81818181835</v>
      </c>
      <c r="Q22" s="7">
        <f t="shared" si="4"/>
        <v>707635.87012987025</v>
      </c>
      <c r="R22" s="7">
        <f t="shared" si="4"/>
        <v>856132.92207792215</v>
      </c>
      <c r="S22" s="7">
        <f t="shared" si="4"/>
        <v>1004629.9740259741</v>
      </c>
      <c r="T22" s="7">
        <f t="shared" si="4"/>
        <v>1153127.0259740259</v>
      </c>
      <c r="U22" s="7">
        <f t="shared" si="4"/>
        <v>1301624.0779220778</v>
      </c>
      <c r="V22" s="7">
        <f t="shared" si="4"/>
        <v>1450121.1298701297</v>
      </c>
      <c r="W22" s="7">
        <f t="shared" si="4"/>
        <v>1598618.1818181816</v>
      </c>
      <c r="X22" s="7">
        <f t="shared" si="4"/>
        <v>1747115.2337662335</v>
      </c>
      <c r="Y22" s="7">
        <f t="shared" si="4"/>
        <v>1895612.2857142854</v>
      </c>
    </row>
    <row r="26" spans="1:25" x14ac:dyDescent="0.45">
      <c r="A26" t="s">
        <v>52</v>
      </c>
      <c r="B26" s="17" t="s">
        <v>109</v>
      </c>
    </row>
    <row r="27" spans="1:25" x14ac:dyDescent="0.45">
      <c r="A27" t="s">
        <v>53</v>
      </c>
      <c r="B27" s="17">
        <v>774782</v>
      </c>
      <c r="C27" s="16">
        <v>42401</v>
      </c>
    </row>
    <row r="28" spans="1:25" x14ac:dyDescent="0.45">
      <c r="A28" t="s">
        <v>54</v>
      </c>
      <c r="B28" s="17">
        <v>774782</v>
      </c>
      <c r="C28" s="16">
        <v>42401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28"/>
  <sheetViews>
    <sheetView showGridLines="0" topLeftCell="A6" workbookViewId="0">
      <selection activeCell="D7" sqref="D7"/>
    </sheetView>
  </sheetViews>
  <sheetFormatPr defaultRowHeight="14.25" x14ac:dyDescent="0.45"/>
  <cols>
    <col min="1" max="1" width="35.1328125" bestFit="1" customWidth="1"/>
    <col min="2" max="2" width="12" customWidth="1"/>
    <col min="3" max="3" width="11.73046875" customWidth="1"/>
    <col min="4" max="4" width="18.59765625" bestFit="1" customWidth="1"/>
    <col min="5" max="5" width="15.3984375" bestFit="1" customWidth="1"/>
  </cols>
  <sheetData>
    <row r="1" spans="1:6" x14ac:dyDescent="0.45">
      <c r="A1" t="s">
        <v>55</v>
      </c>
      <c r="B1" t="s">
        <v>56</v>
      </c>
      <c r="C1" t="s">
        <v>57</v>
      </c>
      <c r="D1" t="s">
        <v>58</v>
      </c>
    </row>
    <row r="2" spans="1:6" x14ac:dyDescent="0.45">
      <c r="A2" t="s">
        <v>59</v>
      </c>
      <c r="B2" s="18">
        <v>0.02</v>
      </c>
      <c r="F2" s="23"/>
    </row>
    <row r="3" spans="1:6" x14ac:dyDescent="0.45">
      <c r="A3" t="s">
        <v>60</v>
      </c>
      <c r="B3">
        <v>84000</v>
      </c>
      <c r="C3" t="s">
        <v>61</v>
      </c>
      <c r="D3" t="s">
        <v>110</v>
      </c>
      <c r="F3" s="22"/>
    </row>
    <row r="4" spans="1:6" x14ac:dyDescent="0.45">
      <c r="A4" t="s">
        <v>62</v>
      </c>
      <c r="B4">
        <v>4.2</v>
      </c>
      <c r="C4" t="s">
        <v>63</v>
      </c>
      <c r="D4" t="s">
        <v>108</v>
      </c>
      <c r="F4" s="22"/>
    </row>
    <row r="5" spans="1:6" x14ac:dyDescent="0.45">
      <c r="A5" t="s">
        <v>64</v>
      </c>
      <c r="B5">
        <v>0.5</v>
      </c>
      <c r="C5" t="s">
        <v>65</v>
      </c>
      <c r="F5" s="22"/>
    </row>
    <row r="6" spans="1:6" x14ac:dyDescent="0.45">
      <c r="A6" t="s">
        <v>66</v>
      </c>
      <c r="B6">
        <v>616</v>
      </c>
      <c r="F6" s="22"/>
    </row>
    <row r="9" spans="1:6" x14ac:dyDescent="0.45">
      <c r="B9" t="s">
        <v>67</v>
      </c>
      <c r="C9" t="s">
        <v>68</v>
      </c>
    </row>
    <row r="10" spans="1:6" x14ac:dyDescent="0.45">
      <c r="A10" t="s">
        <v>69</v>
      </c>
      <c r="B10" s="2">
        <f>SUM(BC_CM!B19:M19)</f>
        <v>691488</v>
      </c>
      <c r="C10" s="2">
        <f>SUM(BC_CM!N19:Y19)</f>
        <v>2074464</v>
      </c>
    </row>
    <row r="11" spans="1:6" x14ac:dyDescent="0.45">
      <c r="A11" t="s">
        <v>45</v>
      </c>
      <c r="B11" s="2">
        <f>SUM(BC_CM!B13:M13)</f>
        <v>227678</v>
      </c>
      <c r="C11" s="2">
        <f>SUM(BC_CM!N13:Y13)</f>
        <v>248376</v>
      </c>
    </row>
    <row r="12" spans="1:6" x14ac:dyDescent="0.45">
      <c r="A12" t="s">
        <v>70</v>
      </c>
      <c r="B12" s="18">
        <f>(B10-B11)/B10</f>
        <v>0.67074193623027445</v>
      </c>
      <c r="C12" s="18">
        <f>(C10-C11)/C10</f>
        <v>0.88026979499282709</v>
      </c>
    </row>
    <row r="13" spans="1:6" x14ac:dyDescent="0.45">
      <c r="A13" t="s">
        <v>20</v>
      </c>
      <c r="B13" s="7">
        <f>SUM(BC_CM!B11:M11)</f>
        <v>40097.402597402594</v>
      </c>
      <c r="C13" s="7">
        <f>SUM(BC_CM!N11:Y11)</f>
        <v>44123.376623376615</v>
      </c>
    </row>
    <row r="14" spans="1:6" x14ac:dyDescent="0.45">
      <c r="A14" t="s">
        <v>50</v>
      </c>
      <c r="B14" s="7">
        <f>B10-B11-B13</f>
        <v>423712.59740259743</v>
      </c>
      <c r="C14" s="7">
        <f>C10-C11-C13</f>
        <v>1781964.6233766235</v>
      </c>
    </row>
    <row r="15" spans="1:6" x14ac:dyDescent="0.45">
      <c r="A15" t="s">
        <v>71</v>
      </c>
      <c r="B15" s="7">
        <f>SUM(BC_CM!B2:M2)</f>
        <v>310064.93506493507</v>
      </c>
      <c r="C15" s="7"/>
    </row>
    <row r="16" spans="1:6" x14ac:dyDescent="0.45">
      <c r="A16" t="s">
        <v>72</v>
      </c>
      <c r="B16" s="7">
        <f>B14-B15</f>
        <v>113647.66233766236</v>
      </c>
      <c r="C16" s="7">
        <f>C14-C15</f>
        <v>1781964.6233766235</v>
      </c>
    </row>
    <row r="18" spans="1:5" x14ac:dyDescent="0.45">
      <c r="B18" s="1"/>
      <c r="C18" s="1"/>
      <c r="D18" s="1"/>
      <c r="E18" s="19"/>
    </row>
    <row r="20" spans="1:5" x14ac:dyDescent="0.45">
      <c r="A20" t="s">
        <v>73</v>
      </c>
      <c r="B20" s="7">
        <f>SUM(BC_CM!B18:M18)</f>
        <v>164640</v>
      </c>
      <c r="C20" s="7">
        <f>SUM(BC_CM!N18:Y18)</f>
        <v>493920</v>
      </c>
    </row>
    <row r="21" spans="1:5" x14ac:dyDescent="0.45">
      <c r="A21" t="s">
        <v>74</v>
      </c>
      <c r="B21" s="20">
        <f>B11/B20</f>
        <v>1.3828838678328474</v>
      </c>
      <c r="C21" s="20">
        <f>C11/C20</f>
        <v>0.50286686103012634</v>
      </c>
    </row>
    <row r="22" spans="1:5" x14ac:dyDescent="0.45">
      <c r="A22" t="s">
        <v>75</v>
      </c>
      <c r="B22" s="20">
        <f>B13/B20</f>
        <v>0.24354593414360176</v>
      </c>
      <c r="C22" s="20">
        <f>C13/C20</f>
        <v>8.9333043050244199E-2</v>
      </c>
    </row>
    <row r="23" spans="1:5" x14ac:dyDescent="0.45">
      <c r="A23" t="s">
        <v>76</v>
      </c>
      <c r="B23" s="12">
        <f>B15/C20</f>
        <v>0.6277634739733865</v>
      </c>
      <c r="C23" s="20"/>
    </row>
    <row r="24" spans="1:5" x14ac:dyDescent="0.45">
      <c r="B24" s="12"/>
      <c r="C24" s="20"/>
    </row>
    <row r="25" spans="1:5" x14ac:dyDescent="0.45">
      <c r="A25" t="s">
        <v>77</v>
      </c>
      <c r="B25" s="12">
        <f>B14/B20</f>
        <v>2.573570198023551</v>
      </c>
      <c r="C25" s="12">
        <f>C14/C20</f>
        <v>3.6078000959196297</v>
      </c>
      <c r="D25" s="2"/>
      <c r="E25" s="2"/>
    </row>
    <row r="26" spans="1:5" x14ac:dyDescent="0.45">
      <c r="A26" t="s">
        <v>78</v>
      </c>
      <c r="B26" s="12">
        <f>(B10-B11)/B20</f>
        <v>2.8171161321671527</v>
      </c>
      <c r="C26" s="12">
        <f>(C10-C11)/C20</f>
        <v>3.6971331389698738</v>
      </c>
      <c r="D26" s="2"/>
      <c r="E26" s="2"/>
    </row>
    <row r="27" spans="1:5" x14ac:dyDescent="0.45">
      <c r="B27" s="7"/>
      <c r="C27" s="7"/>
      <c r="D27" s="2"/>
      <c r="E27" s="2"/>
    </row>
    <row r="28" spans="1:5" x14ac:dyDescent="0.45">
      <c r="C2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4:G26"/>
  <sheetViews>
    <sheetView topLeftCell="A5" zoomScaleNormal="100" workbookViewId="0">
      <selection activeCell="M13" sqref="M13"/>
    </sheetView>
  </sheetViews>
  <sheetFormatPr defaultRowHeight="14.25" x14ac:dyDescent="0.45"/>
  <sheetData>
    <row r="4" spans="1:7" ht="28.5" x14ac:dyDescent="0.85">
      <c r="F4" s="21" t="s">
        <v>79</v>
      </c>
    </row>
    <row r="5" spans="1:7" x14ac:dyDescent="0.45">
      <c r="A5" t="s">
        <v>80</v>
      </c>
      <c r="B5" t="s">
        <v>81</v>
      </c>
    </row>
    <row r="6" spans="1:7" x14ac:dyDescent="0.45">
      <c r="A6" t="s">
        <v>82</v>
      </c>
    </row>
    <row r="7" spans="1:7" x14ac:dyDescent="0.45">
      <c r="B7" t="s">
        <v>83</v>
      </c>
    </row>
    <row r="8" spans="1:7" x14ac:dyDescent="0.45">
      <c r="B8" t="s">
        <v>84</v>
      </c>
      <c r="E8" t="s">
        <v>85</v>
      </c>
    </row>
    <row r="9" spans="1:7" x14ac:dyDescent="0.45">
      <c r="B9" t="s">
        <v>86</v>
      </c>
    </row>
    <row r="10" spans="1:7" x14ac:dyDescent="0.45">
      <c r="B10" t="s">
        <v>87</v>
      </c>
    </row>
    <row r="11" spans="1:7" x14ac:dyDescent="0.45">
      <c r="B11" t="s">
        <v>88</v>
      </c>
      <c r="G11" t="s">
        <v>105</v>
      </c>
    </row>
    <row r="12" spans="1:7" x14ac:dyDescent="0.45">
      <c r="B12" t="s">
        <v>89</v>
      </c>
    </row>
    <row r="14" spans="1:7" x14ac:dyDescent="0.45">
      <c r="A14" t="s">
        <v>90</v>
      </c>
      <c r="B14" t="s">
        <v>91</v>
      </c>
    </row>
    <row r="15" spans="1:7" x14ac:dyDescent="0.45">
      <c r="B15" t="s">
        <v>92</v>
      </c>
    </row>
    <row r="16" spans="1:7" x14ac:dyDescent="0.45">
      <c r="B16" t="s">
        <v>93</v>
      </c>
    </row>
    <row r="18" spans="1:7" x14ac:dyDescent="0.45">
      <c r="A18" t="s">
        <v>94</v>
      </c>
      <c r="B18" t="s">
        <v>95</v>
      </c>
      <c r="G18" t="s">
        <v>96</v>
      </c>
    </row>
    <row r="19" spans="1:7" x14ac:dyDescent="0.45">
      <c r="B19" t="s">
        <v>97</v>
      </c>
      <c r="F19" t="s">
        <v>106</v>
      </c>
    </row>
    <row r="20" spans="1:7" x14ac:dyDescent="0.45">
      <c r="B20" t="s">
        <v>98</v>
      </c>
    </row>
    <row r="22" spans="1:7" x14ac:dyDescent="0.45">
      <c r="A22" t="s">
        <v>99</v>
      </c>
      <c r="B22" t="s">
        <v>100</v>
      </c>
    </row>
    <row r="24" spans="1:7" x14ac:dyDescent="0.45">
      <c r="A24" t="s">
        <v>101</v>
      </c>
      <c r="B24" t="s">
        <v>102</v>
      </c>
    </row>
    <row r="26" spans="1:7" x14ac:dyDescent="0.45">
      <c r="A26" t="s">
        <v>103</v>
      </c>
      <c r="B26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Costs_breakdown_CM</vt:lpstr>
      <vt:lpstr>BC_CM</vt:lpstr>
      <vt:lpstr>Assumptions_CM</vt:lpstr>
      <vt:lpstr>Preliminary_timeline</vt:lpstr>
    </vt:vector>
  </TitlesOfParts>
  <Company>McK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Stastny</dc:creator>
  <cp:lastModifiedBy>Gerald Chiatoh</cp:lastModifiedBy>
  <dcterms:created xsi:type="dcterms:W3CDTF">2016-01-09T09:40:11Z</dcterms:created>
  <dcterms:modified xsi:type="dcterms:W3CDTF">2018-11-05T17:03:19Z</dcterms:modified>
</cp:coreProperties>
</file>